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A31" lockStructure="1"/>
  <bookViews>
    <workbookView xWindow="14510" yWindow="6380" windowWidth="14340" windowHeight="6410" tabRatio="249"/>
  </bookViews>
  <sheets>
    <sheet name="M004" sheetId="3" r:id="rId1"/>
    <sheet name="Data" sheetId="4" r:id="rId2"/>
  </sheets>
  <definedNames>
    <definedName name="_xlnm._FilterDatabase" localSheetId="0" hidden="1">'M004'!$C$177:$E$251</definedName>
    <definedName name="_xlnm.Print_Area" localSheetId="0">'M004'!$A$1:$F$175</definedName>
    <definedName name="_xlnm.Print_Titles" localSheetId="0">'M004'!$2:$4</definedName>
  </definedNames>
  <calcPr calcId="145621"/>
</workbook>
</file>

<file path=xl/calcChain.xml><?xml version="1.0" encoding="utf-8"?>
<calcChain xmlns="http://schemas.openxmlformats.org/spreadsheetml/2006/main">
  <c r="E145" i="3" l="1"/>
  <c r="F144" i="3"/>
  <c r="F143" i="3"/>
  <c r="F142" i="3"/>
  <c r="F141" i="3"/>
  <c r="F140" i="3"/>
  <c r="F139" i="3"/>
  <c r="F138" i="3"/>
  <c r="F137" i="3"/>
  <c r="F136" i="3"/>
  <c r="F135" i="3"/>
  <c r="E146" i="3"/>
  <c r="F145" i="3"/>
  <c r="F57" i="3"/>
  <c r="F56" i="3"/>
  <c r="F55" i="3"/>
  <c r="F54" i="3"/>
  <c r="F53" i="3"/>
  <c r="F52" i="3"/>
  <c r="E85" i="3"/>
  <c r="E84" i="3" s="1"/>
  <c r="F84" i="3" s="1"/>
  <c r="E94" i="3"/>
  <c r="E93" i="3" s="1"/>
  <c r="F93" i="3" s="1"/>
  <c r="E103" i="3"/>
  <c r="E102" i="3" s="1"/>
  <c r="F102" i="3" s="1"/>
  <c r="E112" i="3"/>
  <c r="E111" i="3" s="1"/>
  <c r="F111" i="3" s="1"/>
  <c r="C157" i="3"/>
  <c r="C158" i="3" s="1"/>
  <c r="E59" i="3"/>
  <c r="E58" i="3" s="1"/>
  <c r="F59" i="3" s="1"/>
  <c r="F58" i="3" s="1"/>
  <c r="E70" i="3"/>
  <c r="E69" i="3" s="1"/>
  <c r="F69" i="3" s="1"/>
  <c r="E48" i="3"/>
  <c r="E47" i="3" s="1"/>
  <c r="F47" i="3" s="1"/>
  <c r="F17" i="3"/>
  <c r="F110" i="3"/>
  <c r="F109" i="3"/>
  <c r="F108" i="3"/>
  <c r="F107" i="3"/>
  <c r="F15" i="3"/>
  <c r="F16" i="3"/>
  <c r="F18" i="3"/>
  <c r="F19" i="3"/>
  <c r="F22" i="3"/>
  <c r="F23" i="3"/>
  <c r="F24" i="3"/>
  <c r="F25" i="3"/>
  <c r="F29" i="3"/>
  <c r="D9" i="3"/>
  <c r="E122" i="3" s="1"/>
  <c r="F122" i="3" s="1"/>
  <c r="F130" i="3"/>
  <c r="F129" i="3"/>
  <c r="G2" i="4"/>
  <c r="E2" i="4"/>
  <c r="C2" i="4"/>
  <c r="B2" i="4"/>
  <c r="A2" i="4"/>
  <c r="F83" i="3"/>
  <c r="F82" i="3"/>
  <c r="F81" i="3"/>
  <c r="F80" i="3"/>
  <c r="F79" i="3"/>
  <c r="F121" i="3"/>
  <c r="F101" i="3"/>
  <c r="F100" i="3"/>
  <c r="F99" i="3"/>
  <c r="F98" i="3"/>
  <c r="F92" i="3"/>
  <c r="F91" i="3"/>
  <c r="F90" i="3"/>
  <c r="F89" i="3"/>
  <c r="F68" i="3"/>
  <c r="F67" i="3"/>
  <c r="F66" i="3"/>
  <c r="F65" i="3"/>
  <c r="F64" i="3"/>
  <c r="F63" i="3"/>
  <c r="F46" i="3"/>
  <c r="F45" i="3"/>
  <c r="F44" i="3"/>
  <c r="F43" i="3"/>
  <c r="F42" i="3"/>
  <c r="F41" i="3"/>
  <c r="E71" i="3" l="1"/>
  <c r="F71" i="3" s="1"/>
  <c r="F34" i="3"/>
  <c r="E147" i="3"/>
  <c r="F147" i="3" s="1"/>
  <c r="C159" i="3"/>
  <c r="C161" i="3"/>
  <c r="E113" i="3"/>
  <c r="F113" i="3" s="1"/>
  <c r="F149" i="3" l="1"/>
  <c r="C155" i="3" s="1"/>
  <c r="C164" i="3" s="1"/>
  <c r="F2" i="4" s="1"/>
  <c r="D2" i="4"/>
</calcChain>
</file>

<file path=xl/sharedStrings.xml><?xml version="1.0" encoding="utf-8"?>
<sst xmlns="http://schemas.openxmlformats.org/spreadsheetml/2006/main" count="294" uniqueCount="236">
  <si>
    <t>Descr</t>
  </si>
  <si>
    <t>Grade</t>
  </si>
  <si>
    <t>HB1639</t>
  </si>
  <si>
    <t>Senior Technical Specialist</t>
  </si>
  <si>
    <t>HB1607</t>
  </si>
  <si>
    <t>Programmer/Analyst</t>
  </si>
  <si>
    <t>HB2122</t>
  </si>
  <si>
    <t>Enrollment Counselor</t>
  </si>
  <si>
    <t>HB2220</t>
  </si>
  <si>
    <t>Student Activity Officer</t>
  </si>
  <si>
    <t>HB2140</t>
  </si>
  <si>
    <t>Learn Disab Specl/Transition</t>
  </si>
  <si>
    <t>HB2306</t>
  </si>
  <si>
    <t>Fitness Center Coordinator</t>
  </si>
  <si>
    <t>HB1116</t>
  </si>
  <si>
    <t>Coordinator Student Activities</t>
  </si>
  <si>
    <t>HB1404</t>
  </si>
  <si>
    <t>Sr Community/Outreach Counsel.</t>
  </si>
  <si>
    <t>HB1049</t>
  </si>
  <si>
    <t>ESL Skills Specialist</t>
  </si>
  <si>
    <t>HB1051</t>
  </si>
  <si>
    <t>Academic Counselor</t>
  </si>
  <si>
    <t>HB1069</t>
  </si>
  <si>
    <t>Financial Aid Counselor</t>
  </si>
  <si>
    <t>HB1084</t>
  </si>
  <si>
    <t>Grants Writer</t>
  </si>
  <si>
    <t>HB1088</t>
  </si>
  <si>
    <t>Coordinator Learning Resources</t>
  </si>
  <si>
    <t>HB1100</t>
  </si>
  <si>
    <t>Assessment Officer</t>
  </si>
  <si>
    <t>HB1104</t>
  </si>
  <si>
    <t>Senior Special Programs Coord.</t>
  </si>
  <si>
    <t>HB1106</t>
  </si>
  <si>
    <t>Learning Specialist</t>
  </si>
  <si>
    <t>HB1108</t>
  </si>
  <si>
    <t>Career Placement Counselor</t>
  </si>
  <si>
    <t>HB1109</t>
  </si>
  <si>
    <t>Career Development Counselor</t>
  </si>
  <si>
    <t>HB1111</t>
  </si>
  <si>
    <t>Coordinator Instructional Tech</t>
  </si>
  <si>
    <t>HB1112</t>
  </si>
  <si>
    <t>Special Programs Coordinator</t>
  </si>
  <si>
    <t>HB1114</t>
  </si>
  <si>
    <t>Librarian</t>
  </si>
  <si>
    <t>HB1118</t>
  </si>
  <si>
    <t>Publications Coordinator</t>
  </si>
  <si>
    <t>HB1119</t>
  </si>
  <si>
    <t>Learn. Specialist Diabil. Srvs</t>
  </si>
  <si>
    <t>HB1120</t>
  </si>
  <si>
    <t>Senior Admissions Counselor</t>
  </si>
  <si>
    <t>HB1121</t>
  </si>
  <si>
    <t>Coordinator Athletics</t>
  </si>
  <si>
    <t>HB1122</t>
  </si>
  <si>
    <t>Technical Services Librarian</t>
  </si>
  <si>
    <t>HB1124</t>
  </si>
  <si>
    <t>Coordinator Health Services</t>
  </si>
  <si>
    <t>HB1125</t>
  </si>
  <si>
    <t>Senior Academic Counselor</t>
  </si>
  <si>
    <t>HB1126</t>
  </si>
  <si>
    <t>Transfer Counselor</t>
  </si>
  <si>
    <t>HB1128</t>
  </si>
  <si>
    <t>Disabilities Counselor</t>
  </si>
  <si>
    <t>HB1132</t>
  </si>
  <si>
    <t>Assist Coord. Student Activ</t>
  </si>
  <si>
    <t>HB1135</t>
  </si>
  <si>
    <t>Reference Librarian</t>
  </si>
  <si>
    <t>HB1142</t>
  </si>
  <si>
    <t>Recruitment Counselor</t>
  </si>
  <si>
    <t>HB1143</t>
  </si>
  <si>
    <t>Coordinator Forensic Lab</t>
  </si>
  <si>
    <t>HB1147</t>
  </si>
  <si>
    <t>Sr Learning Spec/Crit Thinking</t>
  </si>
  <si>
    <t>HB1148</t>
  </si>
  <si>
    <t>Coordinator Disability Srvs</t>
  </si>
  <si>
    <t>HB1155</t>
  </si>
  <si>
    <t>Financial Aid Assistant</t>
  </si>
  <si>
    <t>HB1158</t>
  </si>
  <si>
    <t>Technical Specialist</t>
  </si>
  <si>
    <t>HB1160</t>
  </si>
  <si>
    <t>Staff Assistant</t>
  </si>
  <si>
    <t>HB1161</t>
  </si>
  <si>
    <t>Career/VetsAffairs Counselor</t>
  </si>
  <si>
    <t>HB1181</t>
  </si>
  <si>
    <t>Admissions Counselor</t>
  </si>
  <si>
    <t>HB1190</t>
  </si>
  <si>
    <t>Health Care Counselor</t>
  </si>
  <si>
    <t>HB1192</t>
  </si>
  <si>
    <t>Senior Financial Aid Counselor</t>
  </si>
  <si>
    <t>HB1196</t>
  </si>
  <si>
    <t>Coordinator College Graphics</t>
  </si>
  <si>
    <t>HB1203</t>
  </si>
  <si>
    <t>Assistant Librarian</t>
  </si>
  <si>
    <t>HB1208</t>
  </si>
  <si>
    <t>Coordinator Academic Computing</t>
  </si>
  <si>
    <t>HB1210</t>
  </si>
  <si>
    <t>Biology Laboratory Technician</t>
  </si>
  <si>
    <t>HB1212</t>
  </si>
  <si>
    <t>Senior Staff Assistant</t>
  </si>
  <si>
    <t>HB1218</t>
  </si>
  <si>
    <t>Instructional Support Tech</t>
  </si>
  <si>
    <t>HB1226</t>
  </si>
  <si>
    <t>Coordinator MultiCultural Cntr</t>
  </si>
  <si>
    <t>HB1227</t>
  </si>
  <si>
    <t>Coordinator Fine Arts Center</t>
  </si>
  <si>
    <t>HB1232</t>
  </si>
  <si>
    <t>Coordinator Student Assessment</t>
  </si>
  <si>
    <t>HB1242</t>
  </si>
  <si>
    <t>Lead Teacher/Children Center</t>
  </si>
  <si>
    <t>HB1244</t>
  </si>
  <si>
    <t>Teacher/Children Center</t>
  </si>
  <si>
    <t>HB1248</t>
  </si>
  <si>
    <t>Coordinator TV Programming</t>
  </si>
  <si>
    <t>HB1316</t>
  </si>
  <si>
    <t>Coord. Cooperative Education</t>
  </si>
  <si>
    <t>HB1402</t>
  </si>
  <si>
    <t>Academic Coordinator</t>
  </si>
  <si>
    <t>HB1430</t>
  </si>
  <si>
    <t>Assistant Registrar</t>
  </si>
  <si>
    <t>HB1446</t>
  </si>
  <si>
    <t>Coord. Career Plan &amp; Placement</t>
  </si>
  <si>
    <t>HB1528</t>
  </si>
  <si>
    <t>Coord. Alternative Studies</t>
  </si>
  <si>
    <t>HB1608</t>
  </si>
  <si>
    <t>Programmer</t>
  </si>
  <si>
    <t>HB1614</t>
  </si>
  <si>
    <t>Senior Programmer</t>
  </si>
  <si>
    <t>HB1630</t>
  </si>
  <si>
    <t>Help Desk Technician</t>
  </si>
  <si>
    <t>HB1648</t>
  </si>
  <si>
    <t>Coord. Returning Adults Center</t>
  </si>
  <si>
    <t>HB1820</t>
  </si>
  <si>
    <t>Community/Outreach Counselor</t>
  </si>
  <si>
    <t>HB1826</t>
  </si>
  <si>
    <t>Travel Agt Program Coordinator</t>
  </si>
  <si>
    <t>HB1905</t>
  </si>
  <si>
    <t>Assessment Assistant</t>
  </si>
  <si>
    <t>HB2014</t>
  </si>
  <si>
    <t>Literary Specialist/Adult Educ</t>
  </si>
  <si>
    <t>HB2100</t>
  </si>
  <si>
    <t>Career Services Representative</t>
  </si>
  <si>
    <t>Jobcode</t>
  </si>
  <si>
    <t>Pay Grade</t>
  </si>
  <si>
    <t>Point Val</t>
  </si>
  <si>
    <t>Name</t>
  </si>
  <si>
    <t>Employee ID</t>
  </si>
  <si>
    <t>College</t>
  </si>
  <si>
    <t>Department</t>
  </si>
  <si>
    <t>Massachusetts Community College System Experience</t>
  </si>
  <si>
    <t>Max Overall Points = 320</t>
  </si>
  <si>
    <t>A.</t>
  </si>
  <si>
    <r>
      <t xml:space="preserve">One year is equivalent to 8 points, with a </t>
    </r>
    <r>
      <rPr>
        <b/>
        <i/>
        <sz val="9"/>
        <rFont val="Arial"/>
        <family val="2"/>
      </rPr>
      <t>maximum subtotal of 40 years</t>
    </r>
    <r>
      <rPr>
        <i/>
        <sz val="9"/>
        <rFont val="Arial"/>
        <family val="2"/>
      </rPr>
      <t xml:space="preserve"> (320 points).</t>
    </r>
  </si>
  <si>
    <t>Begin Date
(M/YYYY)</t>
  </si>
  <si>
    <t>End Date
(M/YYYY)</t>
  </si>
  <si>
    <t>Position/Title</t>
  </si>
  <si>
    <t>Years</t>
  </si>
  <si>
    <t>Points</t>
  </si>
  <si>
    <t>Subtotal</t>
  </si>
  <si>
    <t>B.</t>
  </si>
  <si>
    <r>
      <t xml:space="preserve">One year is equivalent to 8 points, with a </t>
    </r>
    <r>
      <rPr>
        <b/>
        <i/>
        <sz val="9"/>
        <rFont val="Arial"/>
        <family val="2"/>
      </rPr>
      <t>maximum subtotal of 20 years</t>
    </r>
    <r>
      <rPr>
        <i/>
        <sz val="9"/>
        <rFont val="Arial"/>
        <family val="2"/>
      </rPr>
      <t xml:space="preserve"> (160 points).</t>
    </r>
  </si>
  <si>
    <t>C.</t>
  </si>
  <si>
    <t>External Experience Prior to MCCS Employment</t>
  </si>
  <si>
    <r>
      <t xml:space="preserve">One year is equivalent to four points, with a </t>
    </r>
    <r>
      <rPr>
        <b/>
        <i/>
        <sz val="9"/>
        <rFont val="Arial"/>
        <family val="2"/>
      </rPr>
      <t>maximum subtotal of three years</t>
    </r>
    <r>
      <rPr>
        <i/>
        <sz val="9"/>
        <rFont val="Arial"/>
        <family val="2"/>
      </rPr>
      <t xml:space="preserve"> (12 points).</t>
    </r>
  </si>
  <si>
    <r>
      <t xml:space="preserve">One year is equivalent to four points, with a </t>
    </r>
    <r>
      <rPr>
        <b/>
        <i/>
        <sz val="9"/>
        <rFont val="Arial"/>
        <family val="2"/>
      </rPr>
      <t xml:space="preserve">maximum subtotal of eight years </t>
    </r>
    <r>
      <rPr>
        <i/>
        <sz val="9"/>
        <rFont val="Arial"/>
        <family val="2"/>
      </rPr>
      <t>(32 points).</t>
    </r>
  </si>
  <si>
    <r>
      <t xml:space="preserve">One year is equivalent to eight points, with a </t>
    </r>
    <r>
      <rPr>
        <b/>
        <i/>
        <sz val="9"/>
        <rFont val="Arial"/>
        <family val="2"/>
      </rPr>
      <t xml:space="preserve">maximum subtotal of eight years </t>
    </r>
    <r>
      <rPr>
        <i/>
        <sz val="9"/>
        <rFont val="Arial"/>
        <family val="2"/>
      </rPr>
      <t>(64 points).</t>
    </r>
  </si>
  <si>
    <t>Begin Date 
(M/YYYY)</t>
  </si>
  <si>
    <t>D.</t>
  </si>
  <si>
    <t>Outside Experience</t>
  </si>
  <si>
    <t>Seniority</t>
  </si>
  <si>
    <r>
      <t xml:space="preserve">One Seniority year is equivalent to eight points, with a </t>
    </r>
    <r>
      <rPr>
        <b/>
        <i/>
        <sz val="9"/>
        <rFont val="Arial"/>
        <family val="2"/>
      </rPr>
      <t>maximum subtotal of 40 years</t>
    </r>
    <r>
      <rPr>
        <i/>
        <sz val="9"/>
        <rFont val="Arial"/>
        <family val="2"/>
      </rPr>
      <t xml:space="preserve"> (320 points).</t>
    </r>
  </si>
  <si>
    <t>Seniority Years</t>
  </si>
  <si>
    <t>Academic Credentials</t>
  </si>
  <si>
    <t>Max Overall Points = 75</t>
  </si>
  <si>
    <t>Academic Credentials - Professional Development - Credentials</t>
  </si>
  <si>
    <t>Please select your highest level of academic attainment. Only one may apply.</t>
  </si>
  <si>
    <t>Credential</t>
  </si>
  <si>
    <t>Subject Field</t>
  </si>
  <si>
    <t>Credit Hours</t>
  </si>
  <si>
    <t>Date Classified</t>
  </si>
  <si>
    <t>Points Awarded</t>
  </si>
  <si>
    <t>Full-Time Related Experience outside the Massachusetts Community College System</t>
  </si>
  <si>
    <t>Full-Time Teaching Position in the Massachusetts Community College System</t>
  </si>
  <si>
    <t>Maximum total of 320 points</t>
  </si>
  <si>
    <t>Current Professional Title</t>
  </si>
  <si>
    <t>Classified Title</t>
  </si>
  <si>
    <t>Minimum Sal</t>
  </si>
  <si>
    <t>Total Points for Unit Professional Staff Compensation Structure</t>
  </si>
  <si>
    <t>Full-Time Unit Professional Staff Position in the Massachusetts Community College System</t>
  </si>
  <si>
    <t>Full-Time Elementary Level Experience (Kindergarten - 6th grade)</t>
  </si>
  <si>
    <t>Full-Time Secondary Level Experience (7th - 12th Grade)</t>
  </si>
  <si>
    <t>Full-Time College Level Experience</t>
  </si>
  <si>
    <t>Point Value</t>
  </si>
  <si>
    <t>Classification Salary</t>
  </si>
  <si>
    <t>Minimum Salary</t>
  </si>
  <si>
    <t>EmplID</t>
  </si>
  <si>
    <t>Educational Attainment</t>
  </si>
  <si>
    <t>Hiring Salary</t>
  </si>
  <si>
    <t>Performance Evaluation</t>
  </si>
  <si>
    <t>Max Overall Points = 100</t>
  </si>
  <si>
    <t>Performance Evaluation Since Tenure</t>
  </si>
  <si>
    <r>
      <t xml:space="preserve">Each successful third-year evaluation (post-tenure) will award ten points, with a </t>
    </r>
    <r>
      <rPr>
        <b/>
        <i/>
        <sz val="9"/>
        <rFont val="Arial"/>
        <family val="2"/>
      </rPr>
      <t>maximum of 10 evaluations</t>
    </r>
    <r>
      <rPr>
        <i/>
        <sz val="9"/>
        <rFont val="Arial"/>
        <family val="2"/>
      </rPr>
      <t xml:space="preserve"> (100 points).</t>
    </r>
  </si>
  <si>
    <t>Number of Successful Post-Tenure Evaluations</t>
  </si>
  <si>
    <t>System-wide seniority at time of hire.</t>
  </si>
  <si>
    <t>Coordinator Financial Aid</t>
  </si>
  <si>
    <t>Coordinator Library Services</t>
  </si>
  <si>
    <t>Admissions Coordinator</t>
  </si>
  <si>
    <t>Part-Time Unit Professional Staff Position in the Massachusetts Community College System</t>
  </si>
  <si>
    <r>
      <t xml:space="preserve">Every 250 hours worked is equivalent to 1 point, with a </t>
    </r>
    <r>
      <rPr>
        <b/>
        <i/>
        <sz val="9"/>
        <rFont val="Arial"/>
        <family val="2"/>
      </rPr>
      <t>maximum subtotal of 4,000 hours</t>
    </r>
    <r>
      <rPr>
        <i/>
        <sz val="9"/>
        <rFont val="Arial"/>
        <family val="2"/>
      </rPr>
      <t xml:space="preserve"> (16 points).</t>
    </r>
  </si>
  <si>
    <t>Hours</t>
  </si>
  <si>
    <t>Max Overall Points = 160</t>
  </si>
  <si>
    <r>
      <t xml:space="preserve">One year is equivalent to eight points, with a </t>
    </r>
    <r>
      <rPr>
        <b/>
        <i/>
        <sz val="9"/>
        <rFont val="Arial"/>
        <family val="2"/>
      </rPr>
      <t>maximum subtotal of twenty years</t>
    </r>
    <r>
      <rPr>
        <i/>
        <sz val="9"/>
        <rFont val="Arial"/>
        <family val="2"/>
      </rPr>
      <t xml:space="preserve"> (160 points).</t>
    </r>
  </si>
  <si>
    <t>Maximum total of 160 points.</t>
  </si>
  <si>
    <t xml:space="preserve"> </t>
  </si>
  <si>
    <t>HB0602</t>
  </si>
  <si>
    <t>HB0603</t>
  </si>
  <si>
    <t>HB0601</t>
  </si>
  <si>
    <t>Licensures and Certifications</t>
  </si>
  <si>
    <t>Licensure/Certification</t>
  </si>
  <si>
    <t>Units</t>
  </si>
  <si>
    <t>HB0604</t>
  </si>
  <si>
    <t>Coordinator Transfer Affairs</t>
  </si>
  <si>
    <t>HB0401</t>
  </si>
  <si>
    <t>Max Overall Points = 30</t>
  </si>
  <si>
    <t>Science Division Safety Officer/Bio</t>
  </si>
  <si>
    <r>
      <t xml:space="preserve">Please complete this </t>
    </r>
    <r>
      <rPr>
        <b/>
        <u/>
        <sz val="9"/>
        <rFont val="Arial"/>
        <family val="2"/>
      </rPr>
      <t>New Hire Unit Professional Staff Supplement</t>
    </r>
    <r>
      <rPr>
        <sz val="9"/>
        <rFont val="Arial"/>
        <family val="2"/>
      </rPr>
      <t xml:space="preserve"> electronically using this spreadsheet by typing in the highlighted areas or print this form to complete manually and return to your College Personnel Office for your classification.  If your personnel file does not have verified documentation for information provided on this form, please update your file.  
This information is confidential and will be used as appropriate in the proper placement of instructional personnel in the new classification system.</t>
    </r>
  </si>
  <si>
    <t>Initial Classification Placement for Full Time Unit Professionals, Reclassifications, and Transfers</t>
  </si>
  <si>
    <r>
      <t xml:space="preserve">Each approved License/Certification will be awarded 3 times the unit value,                                              with a </t>
    </r>
    <r>
      <rPr>
        <b/>
        <i/>
        <sz val="9"/>
        <rFont val="Arial"/>
        <family val="2"/>
      </rPr>
      <t>maximum lifetime limit of 30 points</t>
    </r>
  </si>
  <si>
    <t>Point $ Value</t>
  </si>
  <si>
    <t>      $22.35</t>
  </si>
  <si>
    <t>      $25.34</t>
  </si>
  <si>
    <t>      $28.08</t>
  </si>
  <si>
    <t>      $31.05</t>
  </si>
  <si>
    <t>      $33.83</t>
  </si>
  <si>
    <t>      $36.81</t>
  </si>
  <si>
    <t xml:space="preserve">Point values and base salaries for new Unit Professionals hired on or after July 1, 2013, and transfer salaries </t>
  </si>
  <si>
    <r>
      <t xml:space="preserve">Point values and base salaries for Unit Professional hired </t>
    </r>
    <r>
      <rPr>
        <b/>
        <u/>
        <sz val="11"/>
        <rFont val="Times New Roman"/>
        <family val="1"/>
      </rPr>
      <t>BEFORE</t>
    </r>
    <r>
      <rPr>
        <b/>
        <sz val="11"/>
        <rFont val="Times New Roman"/>
        <family val="1"/>
      </rPr>
      <t xml:space="preserve"> July 1, 2013 for new credentials only. (</t>
    </r>
    <r>
      <rPr>
        <b/>
        <u/>
        <sz val="11"/>
        <rFont val="Times New Roman"/>
        <family val="1"/>
      </rPr>
      <t>Must be manually calculated</t>
    </r>
    <r>
      <rPr>
        <b/>
        <sz val="11"/>
        <rFont val="Times New Roman"/>
        <family val="1"/>
      </rPr>
      <t>)</t>
    </r>
  </si>
  <si>
    <t>Bristol Community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</si>
</sst>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yyyy"/>
    <numFmt numFmtId="165" formatCode="0.0"/>
  </numFmts>
  <fonts count="29" x14ac:knownFonts="1">
    <font>
      <sz val="10"/>
      <color indexed="8"/>
      <name val="Arial"/>
    </font>
    <font>
      <sz val="10"/>
      <color indexed="8"/>
      <name val="Arial"/>
      <family val="2"/>
    </font>
    <font>
      <sz val="10"/>
      <color indexed="8"/>
      <name val="Arial"/>
      <family val="2"/>
    </font>
    <font>
      <sz val="10"/>
      <color indexed="8"/>
      <name val="Arial"/>
      <family val="2"/>
    </font>
    <font>
      <sz val="8"/>
      <name val="Arial"/>
      <family val="2"/>
    </font>
    <font>
      <b/>
      <sz val="9"/>
      <name val="Arial"/>
      <family val="2"/>
    </font>
    <font>
      <sz val="9"/>
      <name val="Arial"/>
      <family val="2"/>
    </font>
    <font>
      <b/>
      <sz val="9"/>
      <color indexed="9"/>
      <name val="Arial"/>
      <family val="2"/>
    </font>
    <font>
      <i/>
      <sz val="9"/>
      <name val="Arial"/>
      <family val="2"/>
    </font>
    <font>
      <b/>
      <i/>
      <sz val="9"/>
      <name val="Arial"/>
      <family val="2"/>
    </font>
    <font>
      <sz val="9"/>
      <color indexed="9"/>
      <name val="Arial"/>
      <family val="2"/>
    </font>
    <font>
      <sz val="9"/>
      <color indexed="41"/>
      <name val="Arial"/>
      <family val="2"/>
    </font>
    <font>
      <b/>
      <i/>
      <sz val="10"/>
      <color indexed="12"/>
      <name val="Arial"/>
      <family val="2"/>
    </font>
    <font>
      <sz val="9"/>
      <name val="Arial"/>
      <family val="2"/>
    </font>
    <font>
      <b/>
      <sz val="8"/>
      <name val="Arial"/>
      <family val="2"/>
    </font>
    <font>
      <b/>
      <sz val="12"/>
      <name val="Arial"/>
      <family val="2"/>
    </font>
    <font>
      <b/>
      <sz val="11"/>
      <name val="Arial"/>
      <family val="2"/>
    </font>
    <font>
      <sz val="11"/>
      <name val="Arial"/>
      <family val="2"/>
    </font>
    <font>
      <b/>
      <sz val="10"/>
      <name val="Arial"/>
      <family val="2"/>
    </font>
    <font>
      <sz val="10"/>
      <color indexed="8"/>
      <name val="Arial"/>
      <family val="2"/>
    </font>
    <font>
      <b/>
      <u/>
      <sz val="9"/>
      <name val="Arial"/>
      <family val="2"/>
    </font>
    <font>
      <sz val="10"/>
      <color indexed="8"/>
      <name val="Arial"/>
      <family val="2"/>
    </font>
    <font>
      <b/>
      <sz val="9"/>
      <color theme="0"/>
      <name val="Arial"/>
      <family val="2"/>
    </font>
    <font>
      <sz val="9"/>
      <color theme="0"/>
      <name val="Arial"/>
      <family val="2"/>
    </font>
    <font>
      <sz val="8"/>
      <color rgb="FF000000"/>
      <name val="Tahoma"/>
      <family val="2"/>
    </font>
    <font>
      <b/>
      <sz val="14"/>
      <color indexed="8"/>
      <name val="Times New Roman"/>
      <family val="1"/>
    </font>
    <font>
      <b/>
      <sz val="11"/>
      <name val="Times New Roman"/>
      <family val="1"/>
    </font>
    <font>
      <sz val="12"/>
      <color indexed="8"/>
      <name val="Times New Roman"/>
      <family val="1"/>
    </font>
    <font>
      <b/>
      <u/>
      <sz val="11"/>
      <name val="Times New Roman"/>
      <family val="1"/>
    </font>
  </fonts>
  <fills count="10">
    <fill>
      <patternFill patternType="none"/>
    </fill>
    <fill>
      <patternFill patternType="gray125"/>
    </fill>
    <fill>
      <patternFill patternType="solid">
        <fgColor indexed="22"/>
        <bgColor indexed="0"/>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CCFFFF"/>
        <bgColor indexed="64"/>
      </patternFill>
    </fill>
    <fill>
      <patternFill patternType="solid">
        <fgColor theme="0"/>
        <bgColor indexed="64"/>
      </patternFill>
    </fill>
  </fills>
  <borders count="1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3" fillId="0" borderId="0" applyFont="0" applyFill="0" applyBorder="0" applyAlignment="0" applyProtection="0"/>
  </cellStyleXfs>
  <cellXfs count="155">
    <xf numFmtId="0" fontId="0" fillId="0" borderId="0" xfId="0"/>
    <xf numFmtId="0" fontId="0" fillId="0" borderId="0" xfId="0" applyAlignment="1">
      <alignment horizontal="center"/>
    </xf>
    <xf numFmtId="44" fontId="0" fillId="0" borderId="0" xfId="1" applyFont="1" applyAlignment="1">
      <alignment horizontal="center"/>
    </xf>
    <xf numFmtId="164" fontId="6" fillId="4" borderId="4" xfId="0" applyNumberFormat="1" applyFont="1" applyFill="1" applyBorder="1" applyAlignment="1" applyProtection="1">
      <alignment horizontal="right" vertical="top"/>
      <protection locked="0"/>
    </xf>
    <xf numFmtId="0" fontId="6" fillId="4" borderId="4" xfId="0" applyFont="1" applyFill="1" applyBorder="1" applyAlignment="1" applyProtection="1">
      <alignment horizontal="left" vertical="top"/>
      <protection locked="0"/>
    </xf>
    <xf numFmtId="1" fontId="6" fillId="4" borderId="4" xfId="0" applyNumberFormat="1" applyFont="1" applyFill="1" applyBorder="1" applyAlignment="1" applyProtection="1">
      <alignment horizontal="right" vertical="top"/>
      <protection locked="0"/>
    </xf>
    <xf numFmtId="0" fontId="11" fillId="4" borderId="4" xfId="0" applyFont="1" applyFill="1" applyBorder="1" applyAlignment="1" applyProtection="1">
      <alignment horizontal="left" vertical="top"/>
      <protection locked="0"/>
    </xf>
    <xf numFmtId="2" fontId="6" fillId="4" borderId="9" xfId="0" applyNumberFormat="1" applyFont="1" applyFill="1" applyBorder="1" applyAlignment="1" applyProtection="1">
      <alignment vertical="top"/>
      <protection locked="0"/>
    </xf>
    <xf numFmtId="2" fontId="6" fillId="4" borderId="4" xfId="0" applyNumberFormat="1" applyFont="1" applyFill="1" applyBorder="1" applyAlignment="1" applyProtection="1">
      <alignment vertical="top"/>
      <protection locked="0"/>
    </xf>
    <xf numFmtId="44" fontId="0" fillId="0" borderId="0" xfId="1" applyFont="1"/>
    <xf numFmtId="14" fontId="16" fillId="4" borderId="4" xfId="0" applyNumberFormat="1" applyFont="1" applyFill="1" applyBorder="1" applyAlignment="1" applyProtection="1">
      <alignment horizontal="center" vertical="top"/>
      <protection locked="0"/>
    </xf>
    <xf numFmtId="0" fontId="18" fillId="7" borderId="4" xfId="0" applyFont="1" applyFill="1" applyBorder="1" applyAlignment="1">
      <alignment horizontal="center" wrapText="1"/>
    </xf>
    <xf numFmtId="44" fontId="16" fillId="4" borderId="4" xfId="1" applyFont="1" applyFill="1" applyBorder="1" applyAlignment="1" applyProtection="1">
      <alignment horizontal="center" vertical="top"/>
      <protection locked="0"/>
    </xf>
    <xf numFmtId="164" fontId="6" fillId="0" borderId="0" xfId="0" applyNumberFormat="1" applyFont="1" applyBorder="1" applyAlignment="1" applyProtection="1">
      <alignment horizontal="center" vertical="top"/>
    </xf>
    <xf numFmtId="0" fontId="6" fillId="0" borderId="0" xfId="0" applyNumberFormat="1" applyFont="1" applyBorder="1" applyAlignment="1" applyProtection="1">
      <alignment horizontal="left" vertical="top"/>
    </xf>
    <xf numFmtId="164" fontId="5" fillId="0" borderId="5" xfId="0" applyNumberFormat="1" applyFont="1" applyFill="1" applyBorder="1" applyAlignment="1" applyProtection="1">
      <alignment horizontal="right" vertical="top"/>
    </xf>
    <xf numFmtId="0" fontId="6" fillId="0" borderId="0" xfId="0" applyFont="1" applyBorder="1" applyAlignment="1" applyProtection="1">
      <alignment horizontal="left" vertical="top"/>
    </xf>
    <xf numFmtId="164" fontId="10" fillId="0" borderId="0" xfId="0" applyNumberFormat="1" applyFont="1" applyFill="1" applyBorder="1" applyAlignment="1" applyProtection="1">
      <alignment horizontal="right" vertical="top"/>
    </xf>
    <xf numFmtId="0" fontId="6" fillId="0" borderId="0" xfId="0" applyNumberFormat="1" applyFont="1" applyBorder="1" applyAlignment="1" applyProtection="1">
      <alignment horizontal="center" vertical="top"/>
    </xf>
    <xf numFmtId="0" fontId="6" fillId="0" borderId="0" xfId="0" applyFont="1" applyAlignment="1" applyProtection="1">
      <alignment horizontal="left" vertical="top"/>
    </xf>
    <xf numFmtId="0" fontId="5" fillId="0" borderId="4" xfId="0" applyFont="1" applyBorder="1" applyAlignment="1" applyProtection="1">
      <alignment horizontal="right" vertical="top"/>
    </xf>
    <xf numFmtId="0" fontId="6" fillId="8" borderId="4" xfId="0" applyFont="1" applyFill="1" applyBorder="1" applyAlignment="1" applyProtection="1">
      <alignment horizontal="right" vertical="top"/>
      <protection locked="0"/>
    </xf>
    <xf numFmtId="0" fontId="6" fillId="0" borderId="4" xfId="0" applyFont="1" applyBorder="1" applyAlignment="1" applyProtection="1">
      <alignment horizontal="right" vertical="top"/>
    </xf>
    <xf numFmtId="0" fontId="5" fillId="0" borderId="0" xfId="0" applyFont="1" applyBorder="1" applyAlignment="1" applyProtection="1">
      <alignment horizontal="right" vertical="top"/>
    </xf>
    <xf numFmtId="0" fontId="22" fillId="0" borderId="0" xfId="0" applyFont="1" applyBorder="1" applyAlignment="1" applyProtection="1">
      <alignment horizontal="right" vertical="top"/>
    </xf>
    <xf numFmtId="0" fontId="6" fillId="0" borderId="0" xfId="0" applyFont="1" applyAlignment="1" applyProtection="1">
      <alignment horizontal="right" vertical="top"/>
    </xf>
    <xf numFmtId="0" fontId="5" fillId="0" borderId="0" xfId="0" applyFont="1" applyAlignment="1" applyProtection="1">
      <alignment horizontal="right" vertical="top"/>
    </xf>
    <xf numFmtId="0" fontId="6" fillId="0" borderId="0" xfId="0" applyFont="1" applyBorder="1" applyAlignment="1" applyProtection="1">
      <alignment horizontal="right" vertical="top"/>
    </xf>
    <xf numFmtId="0" fontId="6" fillId="9" borderId="0" xfId="0" applyFont="1" applyFill="1" applyAlignment="1" applyProtection="1">
      <alignment horizontal="left" vertical="top"/>
    </xf>
    <xf numFmtId="0" fontId="5" fillId="9" borderId="0" xfId="0" applyFont="1" applyFill="1" applyAlignment="1" applyProtection="1">
      <alignment horizontal="right" vertical="top"/>
    </xf>
    <xf numFmtId="164" fontId="8" fillId="0" borderId="0" xfId="0" applyNumberFormat="1" applyFont="1" applyFill="1" applyBorder="1" applyAlignment="1" applyProtection="1">
      <alignment horizontal="right" vertical="top"/>
    </xf>
    <xf numFmtId="0" fontId="5" fillId="0" borderId="4" xfId="0" applyFont="1" applyBorder="1" applyAlignment="1" applyProtection="1">
      <alignment horizontal="left" vertical="top"/>
    </xf>
    <xf numFmtId="164" fontId="5" fillId="0" borderId="0" xfId="0" applyNumberFormat="1" applyFont="1" applyFill="1" applyBorder="1" applyAlignment="1" applyProtection="1">
      <alignment horizontal="right" vertical="top"/>
    </xf>
    <xf numFmtId="0" fontId="6" fillId="0" borderId="0" xfId="0" applyFont="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6" xfId="0" applyFont="1" applyBorder="1" applyAlignment="1" applyProtection="1">
      <alignment horizontal="centerContinuous" vertical="top"/>
      <protection locked="0"/>
    </xf>
    <xf numFmtId="0" fontId="6" fillId="0" borderId="8" xfId="0" applyFont="1" applyBorder="1" applyAlignment="1" applyProtection="1">
      <alignment horizontal="centerContinuous" vertical="top"/>
      <protection locked="0"/>
    </xf>
    <xf numFmtId="0" fontId="6" fillId="0" borderId="9" xfId="0" applyFont="1" applyBorder="1" applyAlignment="1" applyProtection="1">
      <alignment horizontal="centerContinuous" vertical="top"/>
      <protection locked="0"/>
    </xf>
    <xf numFmtId="0" fontId="6" fillId="0" borderId="0" xfId="0" applyFont="1" applyFill="1" applyBorder="1" applyAlignment="1" applyProtection="1">
      <alignment horizontal="left" vertical="top"/>
      <protection locked="0"/>
    </xf>
    <xf numFmtId="0" fontId="14" fillId="0" borderId="9" xfId="0" applyFont="1" applyBorder="1" applyAlignment="1" applyProtection="1">
      <alignment horizontal="right" vertical="top" wrapText="1"/>
      <protection locked="0"/>
    </xf>
    <xf numFmtId="0" fontId="0" fillId="0" borderId="0" xfId="0" applyProtection="1"/>
    <xf numFmtId="0" fontId="6" fillId="0" borderId="0" xfId="0" applyFont="1" applyAlignment="1" applyProtection="1">
      <alignment horizontal="left" vertical="top" wrapText="1"/>
    </xf>
    <xf numFmtId="2" fontId="10" fillId="0" borderId="0" xfId="0" applyNumberFormat="1" applyFont="1" applyFill="1" applyAlignment="1" applyProtection="1">
      <alignment horizontal="left" vertical="top"/>
    </xf>
    <xf numFmtId="0" fontId="7" fillId="3" borderId="0" xfId="0" applyFont="1" applyFill="1" applyAlignment="1" applyProtection="1">
      <alignment horizontal="left" vertical="center"/>
    </xf>
    <xf numFmtId="0" fontId="7" fillId="3" borderId="0" xfId="0" applyFont="1" applyFill="1" applyAlignment="1" applyProtection="1">
      <alignment horizontal="right" vertical="center"/>
    </xf>
    <xf numFmtId="0" fontId="7" fillId="0" borderId="0" xfId="0" applyFont="1" applyFill="1" applyAlignment="1" applyProtection="1">
      <alignment horizontal="left" vertical="center"/>
    </xf>
    <xf numFmtId="0" fontId="5" fillId="0" borderId="0" xfId="0" applyFont="1" applyAlignment="1" applyProtection="1">
      <alignment horizontal="left" vertical="top"/>
    </xf>
    <xf numFmtId="0" fontId="8" fillId="0" borderId="6" xfId="0" applyFont="1" applyBorder="1" applyAlignment="1" applyProtection="1">
      <alignment vertical="top"/>
    </xf>
    <xf numFmtId="0" fontId="13" fillId="5" borderId="4" xfId="0" applyNumberFormat="1" applyFont="1" applyFill="1" applyBorder="1" applyAlignment="1" applyProtection="1">
      <alignment horizontal="right" vertical="top"/>
    </xf>
    <xf numFmtId="0" fontId="13" fillId="5" borderId="4" xfId="0" applyNumberFormat="1" applyFont="1" applyFill="1" applyBorder="1" applyAlignment="1" applyProtection="1">
      <alignment vertical="top"/>
    </xf>
    <xf numFmtId="0" fontId="13" fillId="0" borderId="0" xfId="0" applyNumberFormat="1" applyFont="1" applyAlignment="1" applyProtection="1">
      <alignment horizontal="right" vertical="top"/>
    </xf>
    <xf numFmtId="2" fontId="6" fillId="0" borderId="0" xfId="0" applyNumberFormat="1" applyFont="1" applyBorder="1" applyAlignment="1" applyProtection="1">
      <alignment horizontal="right" vertical="top"/>
    </xf>
    <xf numFmtId="2" fontId="6" fillId="0" borderId="0" xfId="0" applyNumberFormat="1" applyFont="1" applyAlignment="1" applyProtection="1">
      <alignment horizontal="right" vertical="top"/>
    </xf>
    <xf numFmtId="0" fontId="5" fillId="0" borderId="10" xfId="0" applyFont="1" applyBorder="1" applyAlignment="1" applyProtection="1">
      <alignment horizontal="right" vertical="top"/>
    </xf>
    <xf numFmtId="1" fontId="6" fillId="0" borderId="4" xfId="0" applyNumberFormat="1" applyFont="1" applyBorder="1" applyAlignment="1" applyProtection="1">
      <alignment horizontal="right" vertical="top"/>
    </xf>
    <xf numFmtId="1" fontId="6" fillId="0" borderId="0" xfId="0" applyNumberFormat="1" applyFont="1" applyBorder="1" applyAlignment="1" applyProtection="1">
      <alignment horizontal="right" vertical="top"/>
    </xf>
    <xf numFmtId="0" fontId="7" fillId="0" borderId="0" xfId="0" applyFont="1" applyFill="1" applyAlignment="1" applyProtection="1">
      <alignment horizontal="left" vertical="top"/>
    </xf>
    <xf numFmtId="0" fontId="5" fillId="0" borderId="4" xfId="0" applyFont="1" applyBorder="1" applyAlignment="1" applyProtection="1">
      <alignment horizontal="right" vertical="top" wrapText="1"/>
    </xf>
    <xf numFmtId="1" fontId="6" fillId="0" borderId="4" xfId="0" applyNumberFormat="1" applyFont="1" applyBorder="1" applyAlignment="1" applyProtection="1">
      <alignment vertical="top"/>
    </xf>
    <xf numFmtId="2" fontId="10" fillId="0" borderId="0" xfId="0" applyNumberFormat="1" applyFont="1" applyFill="1" applyBorder="1" applyAlignment="1" applyProtection="1">
      <alignment horizontal="right" vertical="top"/>
    </xf>
    <xf numFmtId="2" fontId="6" fillId="0" borderId="0" xfId="0" applyNumberFormat="1" applyFont="1" applyAlignment="1" applyProtection="1">
      <alignment horizontal="left" vertical="top"/>
    </xf>
    <xf numFmtId="1" fontId="23" fillId="0" borderId="5" xfId="0" applyNumberFormat="1" applyFont="1" applyBorder="1" applyAlignment="1" applyProtection="1">
      <alignment vertical="top"/>
    </xf>
    <xf numFmtId="0" fontId="5" fillId="0" borderId="5" xfId="0" applyFont="1" applyBorder="1" applyAlignment="1" applyProtection="1">
      <alignment horizontal="right" vertical="top"/>
    </xf>
    <xf numFmtId="2" fontId="6" fillId="0" borderId="0" xfId="0" applyNumberFormat="1" applyFont="1" applyBorder="1" applyAlignment="1" applyProtection="1">
      <alignment vertical="top"/>
    </xf>
    <xf numFmtId="0" fontId="8" fillId="0" borderId="0" xfId="0" applyFont="1" applyAlignment="1" applyProtection="1">
      <alignment horizontal="right" vertical="top"/>
    </xf>
    <xf numFmtId="165" fontId="6" fillId="0" borderId="0" xfId="0" applyNumberFormat="1" applyFont="1" applyBorder="1" applyAlignment="1" applyProtection="1">
      <alignment horizontal="right" vertical="top"/>
    </xf>
    <xf numFmtId="1" fontId="10" fillId="0" borderId="0" xfId="0" applyNumberFormat="1" applyFont="1" applyFill="1" applyBorder="1" applyAlignment="1" applyProtection="1">
      <alignment horizontal="right" vertical="top"/>
    </xf>
    <xf numFmtId="1" fontId="6" fillId="0" borderId="0" xfId="0" applyNumberFormat="1" applyFont="1" applyBorder="1" applyAlignment="1" applyProtection="1">
      <alignment vertical="top"/>
    </xf>
    <xf numFmtId="0" fontId="8" fillId="0" borderId="0" xfId="0" applyFont="1" applyAlignment="1" applyProtection="1">
      <alignment horizontal="left" vertical="top"/>
    </xf>
    <xf numFmtId="0" fontId="6" fillId="0" borderId="0" xfId="0" applyFont="1" applyAlignment="1" applyProtection="1">
      <alignment vertical="top"/>
    </xf>
    <xf numFmtId="0" fontId="18" fillId="0" borderId="0" xfId="0" applyFont="1" applyAlignment="1" applyProtection="1">
      <alignment horizontal="right" vertical="top"/>
    </xf>
    <xf numFmtId="0" fontId="18" fillId="0" borderId="0" xfId="0" applyFont="1" applyAlignment="1" applyProtection="1">
      <alignment horizontal="left" vertical="top"/>
    </xf>
    <xf numFmtId="1" fontId="15" fillId="6" borderId="0" xfId="0" applyNumberFormat="1" applyFont="1" applyFill="1" applyBorder="1" applyAlignment="1" applyProtection="1">
      <alignment horizontal="center" vertical="center"/>
    </xf>
    <xf numFmtId="0" fontId="16" fillId="0" borderId="0" xfId="0" applyFont="1" applyAlignment="1" applyProtection="1">
      <alignment horizontal="right" vertical="top"/>
    </xf>
    <xf numFmtId="0" fontId="17" fillId="0" borderId="0" xfId="0" applyFont="1" applyAlignment="1" applyProtection="1">
      <alignment horizontal="left" vertical="top"/>
    </xf>
    <xf numFmtId="14" fontId="16" fillId="0" borderId="0" xfId="0" applyNumberFormat="1" applyFont="1" applyFill="1" applyBorder="1" applyAlignment="1" applyProtection="1">
      <alignment horizontal="right" vertical="top"/>
    </xf>
    <xf numFmtId="1" fontId="16" fillId="0" borderId="0" xfId="0" applyNumberFormat="1" applyFont="1" applyAlignment="1" applyProtection="1">
      <alignment horizontal="center" vertical="center"/>
    </xf>
    <xf numFmtId="44" fontId="16" fillId="0" borderId="0" xfId="1" applyFont="1" applyAlignment="1" applyProtection="1">
      <alignment horizontal="right" vertical="center"/>
    </xf>
    <xf numFmtId="2" fontId="16" fillId="0" borderId="0" xfId="0" applyNumberFormat="1" applyFont="1" applyAlignment="1" applyProtection="1">
      <alignment horizontal="center" vertical="center"/>
    </xf>
    <xf numFmtId="44" fontId="16" fillId="0" borderId="0" xfId="1" applyFont="1" applyAlignment="1" applyProtection="1">
      <alignment horizontal="center" vertical="center"/>
    </xf>
    <xf numFmtId="44" fontId="16" fillId="0" borderId="0" xfId="1" applyFont="1" applyFill="1" applyBorder="1" applyAlignment="1" applyProtection="1">
      <alignment horizontal="center" vertical="top"/>
    </xf>
    <xf numFmtId="0" fontId="26" fillId="9" borderId="0" xfId="0" applyFont="1" applyFill="1" applyProtection="1"/>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9" fillId="0" borderId="1" xfId="0" applyFont="1" applyFill="1" applyBorder="1" applyAlignment="1" applyProtection="1">
      <alignment wrapText="1"/>
    </xf>
    <xf numFmtId="0" fontId="19" fillId="0" borderId="1" xfId="0" applyNumberFormat="1" applyFont="1" applyFill="1" applyBorder="1" applyAlignment="1" applyProtection="1">
      <alignment horizontal="center" wrapText="1"/>
    </xf>
    <xf numFmtId="0" fontId="0" fillId="0" borderId="0" xfId="0" applyBorder="1" applyProtection="1"/>
    <xf numFmtId="0" fontId="0" fillId="0" borderId="7" xfId="0" applyBorder="1" applyAlignment="1" applyProtection="1">
      <alignment horizontal="center"/>
    </xf>
    <xf numFmtId="0" fontId="0" fillId="0" borderId="0" xfId="0" applyBorder="1" applyAlignment="1" applyProtection="1">
      <alignment horizontal="center"/>
    </xf>
    <xf numFmtId="0" fontId="2" fillId="0" borderId="0" xfId="0" applyFont="1" applyFill="1" applyBorder="1" applyAlignment="1" applyProtection="1">
      <alignment wrapText="1"/>
    </xf>
    <xf numFmtId="0" fontId="3" fillId="0" borderId="0" xfId="0" applyFont="1" applyFill="1" applyBorder="1" applyAlignment="1" applyProtection="1"/>
    <xf numFmtId="0" fontId="0" fillId="0" borderId="10" xfId="0" applyBorder="1" applyProtection="1"/>
    <xf numFmtId="44" fontId="0" fillId="0" borderId="0" xfId="1" applyFont="1" applyBorder="1" applyAlignment="1" applyProtection="1">
      <alignment horizontal="center"/>
    </xf>
    <xf numFmtId="44" fontId="0" fillId="0" borderId="0" xfId="1" applyFont="1" applyBorder="1" applyProtection="1"/>
    <xf numFmtId="44" fontId="21" fillId="0" borderId="0" xfId="1" applyFont="1" applyFill="1" applyBorder="1" applyAlignment="1" applyProtection="1">
      <alignment horizontal="center"/>
    </xf>
    <xf numFmtId="0" fontId="0" fillId="0" borderId="15" xfId="0" applyBorder="1" applyAlignment="1" applyProtection="1">
      <alignment horizontal="center"/>
    </xf>
    <xf numFmtId="44" fontId="0" fillId="0" borderId="11" xfId="1" applyFont="1" applyBorder="1" applyAlignment="1" applyProtection="1">
      <alignment horizontal="center"/>
    </xf>
    <xf numFmtId="44" fontId="0" fillId="0" borderId="11" xfId="1" applyFont="1" applyBorder="1" applyProtection="1"/>
    <xf numFmtId="0" fontId="0" fillId="0" borderId="11" xfId="0" applyBorder="1" applyProtection="1"/>
    <xf numFmtId="0" fontId="0" fillId="0" borderId="16" xfId="0" applyBorder="1" applyProtection="1"/>
    <xf numFmtId="0" fontId="27" fillId="0" borderId="7" xfId="0" applyFont="1" applyBorder="1" applyAlignment="1" applyProtection="1">
      <alignment horizontal="center" wrapText="1"/>
    </xf>
    <xf numFmtId="0" fontId="27" fillId="0" borderId="0" xfId="0" applyFont="1" applyBorder="1" applyAlignment="1" applyProtection="1">
      <alignment wrapText="1"/>
    </xf>
    <xf numFmtId="0" fontId="27" fillId="0" borderId="0" xfId="0" applyFont="1" applyBorder="1" applyAlignment="1" applyProtection="1">
      <alignment horizontal="center" wrapText="1"/>
    </xf>
    <xf numFmtId="3" fontId="27" fillId="0" borderId="0" xfId="0" applyNumberFormat="1" applyFont="1" applyBorder="1" applyAlignment="1" applyProtection="1">
      <alignment horizontal="center" wrapText="1"/>
    </xf>
    <xf numFmtId="0" fontId="27" fillId="0" borderId="15" xfId="0" applyFont="1" applyBorder="1" applyAlignment="1" applyProtection="1">
      <alignment horizontal="center" wrapText="1"/>
    </xf>
    <xf numFmtId="0" fontId="27" fillId="0" borderId="11" xfId="0" applyFont="1" applyBorder="1" applyAlignment="1" applyProtection="1">
      <alignment wrapText="1"/>
    </xf>
    <xf numFmtId="3" fontId="27" fillId="0" borderId="11" xfId="0" applyNumberFormat="1" applyFont="1" applyBorder="1" applyAlignment="1" applyProtection="1">
      <alignment horizontal="center" wrapText="1"/>
    </xf>
    <xf numFmtId="0" fontId="27" fillId="0" borderId="0" xfId="0" applyFont="1" applyProtection="1"/>
    <xf numFmtId="0" fontId="15" fillId="6" borderId="0" xfId="0" applyFont="1" applyFill="1" applyBorder="1" applyAlignment="1" applyProtection="1">
      <alignment horizontal="center" vertical="center" wrapText="1"/>
    </xf>
    <xf numFmtId="0" fontId="6" fillId="4" borderId="6"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26" fillId="9" borderId="12" xfId="0" applyFont="1" applyFill="1" applyBorder="1" applyAlignment="1" applyProtection="1">
      <alignment horizontal="center" wrapText="1"/>
    </xf>
    <xf numFmtId="0" fontId="26" fillId="9" borderId="13" xfId="0" applyFont="1" applyFill="1" applyBorder="1" applyAlignment="1" applyProtection="1">
      <alignment horizontal="center" wrapText="1"/>
    </xf>
    <xf numFmtId="0" fontId="26" fillId="9" borderId="14" xfId="0" applyFont="1" applyFill="1" applyBorder="1" applyAlignment="1" applyProtection="1">
      <alignment horizontal="center" wrapText="1"/>
    </xf>
    <xf numFmtId="0" fontId="6" fillId="0" borderId="6" xfId="0" applyFont="1" applyBorder="1" applyAlignment="1" applyProtection="1">
      <alignment horizontal="center" vertical="top"/>
      <protection locked="0"/>
    </xf>
    <xf numFmtId="0" fontId="6" fillId="0" borderId="8" xfId="0" applyFont="1" applyBorder="1" applyAlignment="1" applyProtection="1">
      <alignment horizontal="center" vertical="top"/>
      <protection locked="0"/>
    </xf>
    <xf numFmtId="0" fontId="6" fillId="0" borderId="9" xfId="0" applyFont="1" applyBorder="1" applyAlignment="1" applyProtection="1">
      <alignment horizontal="center" vertical="top"/>
      <protection locked="0"/>
    </xf>
    <xf numFmtId="0" fontId="6" fillId="4" borderId="9" xfId="0" applyFont="1" applyFill="1" applyBorder="1" applyAlignment="1" applyProtection="1">
      <alignment horizontal="left" vertical="top"/>
      <protection locked="0"/>
    </xf>
    <xf numFmtId="1" fontId="16" fillId="0" borderId="0" xfId="0" applyNumberFormat="1" applyFont="1" applyAlignment="1" applyProtection="1">
      <alignment horizontal="center" vertical="center"/>
    </xf>
    <xf numFmtId="0" fontId="5" fillId="0" borderId="6" xfId="0" applyFont="1" applyBorder="1" applyAlignment="1" applyProtection="1">
      <alignment horizontal="right" vertical="top" wrapText="1"/>
    </xf>
    <xf numFmtId="0" fontId="5" fillId="0" borderId="8" xfId="0" applyFont="1" applyBorder="1" applyAlignment="1" applyProtection="1">
      <alignment horizontal="right" vertical="top" wrapText="1"/>
    </xf>
    <xf numFmtId="0" fontId="5" fillId="0" borderId="9" xfId="0" applyFont="1" applyBorder="1" applyAlignment="1" applyProtection="1">
      <alignment horizontal="right" vertical="top" wrapText="1"/>
    </xf>
    <xf numFmtId="0" fontId="8" fillId="0" borderId="0" xfId="0" applyFont="1" applyAlignment="1" applyProtection="1">
      <alignment horizontal="left" vertical="top" wrapText="1"/>
    </xf>
    <xf numFmtId="0" fontId="6" fillId="4" borderId="6" xfId="0" applyFont="1" applyFill="1" applyBorder="1" applyAlignment="1" applyProtection="1">
      <alignment horizontal="right" vertical="top"/>
      <protection locked="0"/>
    </xf>
    <xf numFmtId="0" fontId="6" fillId="4" borderId="8" xfId="0" applyFont="1" applyFill="1" applyBorder="1" applyAlignment="1" applyProtection="1">
      <alignment horizontal="right" vertical="top"/>
      <protection locked="0"/>
    </xf>
    <xf numFmtId="0" fontId="6" fillId="4" borderId="9" xfId="0" applyFont="1" applyFill="1" applyBorder="1" applyAlignment="1" applyProtection="1">
      <alignment horizontal="right" vertical="top"/>
      <protection locked="0"/>
    </xf>
    <xf numFmtId="0" fontId="6" fillId="8" borderId="6" xfId="0" applyFont="1" applyFill="1" applyBorder="1" applyAlignment="1" applyProtection="1">
      <alignment horizontal="left" vertical="top"/>
      <protection locked="0"/>
    </xf>
    <xf numFmtId="0" fontId="6" fillId="8" borderId="8" xfId="0" applyFont="1" applyFill="1" applyBorder="1" applyAlignment="1" applyProtection="1">
      <alignment horizontal="left" vertical="top"/>
      <protection locked="0"/>
    </xf>
    <xf numFmtId="0" fontId="8" fillId="0" borderId="11" xfId="0" applyFont="1" applyBorder="1" applyAlignment="1" applyProtection="1">
      <alignment horizontal="left" vertical="top" wrapText="1"/>
    </xf>
    <xf numFmtId="0" fontId="16" fillId="0" borderId="6" xfId="0" applyFont="1" applyBorder="1" applyAlignment="1" applyProtection="1">
      <alignment horizontal="left" vertical="center"/>
    </xf>
    <xf numFmtId="0" fontId="16" fillId="0" borderId="9" xfId="0" applyFont="1" applyBorder="1" applyAlignment="1" applyProtection="1">
      <alignment horizontal="left" vertical="center"/>
    </xf>
    <xf numFmtId="49" fontId="16" fillId="4" borderId="4" xfId="0" applyNumberFormat="1"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6" fillId="0" borderId="0" xfId="0" applyNumberFormat="1" applyFont="1" applyAlignment="1" applyProtection="1">
      <alignment horizontal="left" vertical="top" wrapText="1"/>
    </xf>
    <xf numFmtId="0" fontId="5" fillId="0" borderId="0" xfId="0" applyFont="1" applyAlignment="1" applyProtection="1">
      <alignment horizontal="left" vertical="top" wrapText="1"/>
    </xf>
    <xf numFmtId="0" fontId="8" fillId="0" borderId="11" xfId="0" applyFont="1" applyBorder="1" applyAlignment="1" applyProtection="1">
      <alignment horizontal="left" vertical="top"/>
    </xf>
    <xf numFmtId="0" fontId="5" fillId="0" borderId="6" xfId="0" applyFont="1" applyBorder="1" applyAlignment="1" applyProtection="1">
      <alignment horizontal="left" vertical="top"/>
    </xf>
    <xf numFmtId="0" fontId="5" fillId="0" borderId="8" xfId="0" applyFont="1" applyBorder="1" applyAlignment="1" applyProtection="1">
      <alignment horizontal="left" vertical="top"/>
    </xf>
    <xf numFmtId="0" fontId="5" fillId="0" borderId="9" xfId="0" applyFont="1" applyBorder="1" applyAlignment="1" applyProtection="1">
      <alignment horizontal="left" vertical="top"/>
    </xf>
    <xf numFmtId="0" fontId="5" fillId="0" borderId="6" xfId="0" applyFont="1" applyBorder="1" applyAlignment="1" applyProtection="1">
      <alignment horizontal="left" vertical="center"/>
    </xf>
    <xf numFmtId="0" fontId="5" fillId="0" borderId="9" xfId="0" applyFont="1" applyBorder="1" applyAlignment="1" applyProtection="1">
      <alignment horizontal="left" vertical="center"/>
    </xf>
    <xf numFmtId="0" fontId="14" fillId="0" borderId="6" xfId="0" applyFont="1" applyBorder="1" applyAlignment="1" applyProtection="1">
      <alignment horizontal="left" vertical="top"/>
      <protection locked="0"/>
    </xf>
    <xf numFmtId="0" fontId="14" fillId="0" borderId="9" xfId="0" applyFont="1" applyBorder="1" applyAlignment="1" applyProtection="1">
      <alignment horizontal="left" vertical="top"/>
      <protection locked="0"/>
    </xf>
    <xf numFmtId="164" fontId="8" fillId="0" borderId="0" xfId="0" applyNumberFormat="1" applyFont="1" applyFill="1" applyBorder="1" applyAlignment="1" applyProtection="1">
      <alignment horizontal="right" vertical="top"/>
    </xf>
    <xf numFmtId="0" fontId="5" fillId="0" borderId="6" xfId="0" applyFont="1" applyBorder="1" applyAlignment="1" applyProtection="1">
      <alignment horizontal="center" vertical="top"/>
    </xf>
    <xf numFmtId="0" fontId="5" fillId="0" borderId="9" xfId="0" applyFont="1" applyBorder="1" applyAlignment="1" applyProtection="1">
      <alignment horizontal="center" vertical="top"/>
    </xf>
    <xf numFmtId="2" fontId="5" fillId="4" borderId="6" xfId="0" applyNumberFormat="1" applyFont="1" applyFill="1" applyBorder="1" applyAlignment="1" applyProtection="1">
      <alignment horizontal="right" vertical="top"/>
    </xf>
    <xf numFmtId="2" fontId="5" fillId="4" borderId="9" xfId="0" applyNumberFormat="1" applyFont="1" applyFill="1" applyBorder="1" applyAlignment="1" applyProtection="1">
      <alignment horizontal="right" vertical="top"/>
    </xf>
    <xf numFmtId="0" fontId="5" fillId="0" borderId="4" xfId="0" applyFont="1" applyBorder="1" applyAlignment="1" applyProtection="1">
      <alignment horizontal="left" vertical="top"/>
    </xf>
    <xf numFmtId="164" fontId="5" fillId="0" borderId="0" xfId="0" applyNumberFormat="1" applyFont="1" applyFill="1" applyBorder="1" applyAlignment="1" applyProtection="1">
      <alignment horizontal="right" vertical="top"/>
    </xf>
    <xf numFmtId="0" fontId="25" fillId="0" borderId="11" xfId="0" applyFont="1" applyBorder="1" applyAlignment="1" applyProtection="1">
      <alignment horizontal="center" wrapText="1"/>
    </xf>
    <xf numFmtId="0" fontId="16" fillId="4" borderId="4" xfId="0" applyFont="1" applyFill="1" applyBorder="1" applyAlignment="1" applyProtection="1">
      <alignment horizontal="center" vertical="top"/>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15"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469900</xdr:colOff>
          <xdr:row>14</xdr:row>
          <xdr:rowOff>0</xdr:rowOff>
        </xdr:from>
        <xdr:to>
          <xdr:col>3</xdr:col>
          <xdr:colOff>419100</xdr:colOff>
          <xdr:row>15</xdr:row>
          <xdr:rowOff>12700</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(Vocational/Technical)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15</xdr:row>
          <xdr:rowOff>0</xdr:rowOff>
        </xdr:from>
        <xdr:to>
          <xdr:col>3</xdr:col>
          <xdr:colOff>419100</xdr:colOff>
          <xdr:row>16</xdr:row>
          <xdr:rowOff>12700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AA / AS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16</xdr:row>
          <xdr:rowOff>0</xdr:rowOff>
        </xdr:from>
        <xdr:to>
          <xdr:col>3</xdr:col>
          <xdr:colOff>419100</xdr:colOff>
          <xdr:row>17</xdr:row>
          <xdr:rowOff>12700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BA / BS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0</xdr:rowOff>
        </xdr:from>
        <xdr:to>
          <xdr:col>3</xdr:col>
          <xdr:colOff>419100</xdr:colOff>
          <xdr:row>18</xdr:row>
          <xdr:rowOff>12700</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Master's Degree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0</xdr:rowOff>
        </xdr:from>
        <xdr:to>
          <xdr:col>3</xdr:col>
          <xdr:colOff>622300</xdr:colOff>
          <xdr:row>19</xdr:row>
          <xdr:rowOff>12700</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Double Master's Degrees,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21</xdr:row>
          <xdr:rowOff>0</xdr:rowOff>
        </xdr:from>
        <xdr:to>
          <xdr:col>4</xdr:col>
          <xdr:colOff>311150</xdr:colOff>
          <xdr:row>22</xdr:row>
          <xdr:rowOff>12700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Master's plus 30 graduate hours or MFA, MSW, or MA in Clin Mntl Hlth Cnslin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22</xdr:row>
          <xdr:rowOff>0</xdr:rowOff>
        </xdr:from>
        <xdr:to>
          <xdr:col>3</xdr:col>
          <xdr:colOff>419100</xdr:colOff>
          <xdr:row>23</xdr:row>
          <xdr:rowOff>12700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Master's plus 45 graduate hours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23</xdr:row>
          <xdr:rowOff>0</xdr:rowOff>
        </xdr:from>
        <xdr:to>
          <xdr:col>3</xdr:col>
          <xdr:colOff>419100</xdr:colOff>
          <xdr:row>24</xdr:row>
          <xdr:rowOff>12700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Doctorate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24</xdr:row>
          <xdr:rowOff>0</xdr:rowOff>
        </xdr:from>
        <xdr:to>
          <xdr:col>3</xdr:col>
          <xdr:colOff>1035050</xdr:colOff>
          <xdr:row>25</xdr:row>
          <xdr:rowOff>12700</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Professional Certifications for Licensure, please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28</xdr:row>
          <xdr:rowOff>0</xdr:rowOff>
        </xdr:from>
        <xdr:to>
          <xdr:col>3</xdr:col>
          <xdr:colOff>1422400</xdr:colOff>
          <xdr:row>29</xdr:row>
          <xdr:rowOff>12700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Certificate of Advanced Graduate Study (C.A.G.S.), please list: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73"/>
  <sheetViews>
    <sheetView tabSelected="1" topLeftCell="A37" zoomScaleNormal="100" workbookViewId="0">
      <selection activeCell="C4" sqref="C4:F4"/>
    </sheetView>
  </sheetViews>
  <sheetFormatPr defaultColWidth="9.1796875" defaultRowHeight="15.75" customHeight="1" x14ac:dyDescent="0.25"/>
  <cols>
    <col min="1" max="1" width="11.54296875" style="40" customWidth="1"/>
    <col min="2" max="2" width="13.26953125" style="40" customWidth="1"/>
    <col min="3" max="3" width="14" style="40" customWidth="1"/>
    <col min="4" max="4" width="33.1796875" style="40" customWidth="1"/>
    <col min="5" max="6" width="7.7265625" style="40" customWidth="1"/>
    <col min="7" max="16384" width="9.1796875" style="40"/>
  </cols>
  <sheetData>
    <row r="1" spans="1:6" ht="39" customHeight="1" x14ac:dyDescent="0.35">
      <c r="A1" s="150" t="s">
        <v>224</v>
      </c>
      <c r="B1" s="150"/>
      <c r="C1" s="150"/>
      <c r="D1" s="150"/>
      <c r="E1" s="150"/>
      <c r="F1" s="150"/>
    </row>
    <row r="2" spans="1:6" ht="15" customHeight="1" x14ac:dyDescent="0.25">
      <c r="A2" s="129" t="s">
        <v>143</v>
      </c>
      <c r="B2" s="130"/>
      <c r="C2" s="132"/>
      <c r="D2" s="132"/>
      <c r="E2" s="132"/>
      <c r="F2" s="132"/>
    </row>
    <row r="3" spans="1:6" ht="13.5" customHeight="1" x14ac:dyDescent="0.25">
      <c r="A3" s="129" t="s">
        <v>144</v>
      </c>
      <c r="B3" s="130"/>
      <c r="C3" s="131"/>
      <c r="D3" s="131"/>
      <c r="E3" s="131"/>
      <c r="F3" s="131"/>
    </row>
    <row r="4" spans="1:6" ht="14.25" customHeight="1" x14ac:dyDescent="0.25">
      <c r="A4" s="129" t="s">
        <v>145</v>
      </c>
      <c r="B4" s="130"/>
      <c r="C4" s="132" t="s">
        <v>235</v>
      </c>
      <c r="D4" s="132"/>
      <c r="E4" s="132"/>
      <c r="F4" s="132"/>
    </row>
    <row r="5" spans="1:6" ht="14.25" customHeight="1" x14ac:dyDescent="0.25">
      <c r="A5" s="139" t="s">
        <v>146</v>
      </c>
      <c r="B5" s="140"/>
      <c r="C5" s="132" t="s">
        <v>211</v>
      </c>
      <c r="D5" s="132"/>
      <c r="E5" s="132"/>
      <c r="F5" s="132"/>
    </row>
    <row r="6" spans="1:6" ht="13.5" customHeight="1" x14ac:dyDescent="0.25">
      <c r="A6" s="139" t="s">
        <v>182</v>
      </c>
      <c r="B6" s="140"/>
      <c r="C6" s="151"/>
      <c r="D6" s="151"/>
      <c r="E6" s="151"/>
      <c r="F6" s="151"/>
    </row>
    <row r="7" spans="1:6" ht="85.5" customHeight="1" x14ac:dyDescent="0.25">
      <c r="A7" s="133" t="s">
        <v>223</v>
      </c>
      <c r="B7" s="133"/>
      <c r="C7" s="133"/>
      <c r="D7" s="133"/>
      <c r="E7" s="133"/>
      <c r="F7" s="133"/>
    </row>
    <row r="8" spans="1:6" ht="7.5" customHeight="1" x14ac:dyDescent="0.25">
      <c r="A8" s="41"/>
      <c r="B8" s="19"/>
      <c r="C8" s="19"/>
      <c r="D8" s="19"/>
      <c r="E8" s="19"/>
      <c r="F8" s="19"/>
    </row>
    <row r="9" spans="1:6" ht="15.75" customHeight="1" x14ac:dyDescent="0.25">
      <c r="A9" s="19"/>
      <c r="B9" s="19"/>
      <c r="C9" s="19"/>
      <c r="D9" s="42">
        <f>D121</f>
        <v>0</v>
      </c>
      <c r="E9" s="19"/>
      <c r="F9" s="19"/>
    </row>
    <row r="10" spans="1:6" ht="15.75" customHeight="1" x14ac:dyDescent="0.25">
      <c r="A10" s="43" t="s">
        <v>170</v>
      </c>
      <c r="B10" s="43"/>
      <c r="C10" s="43"/>
      <c r="D10" s="43"/>
      <c r="E10" s="44"/>
      <c r="F10" s="44" t="s">
        <v>171</v>
      </c>
    </row>
    <row r="11" spans="1:6" ht="13.5" customHeight="1" x14ac:dyDescent="0.25">
      <c r="A11" s="45"/>
      <c r="B11" s="45"/>
      <c r="C11" s="45"/>
      <c r="D11" s="45"/>
      <c r="E11" s="45"/>
      <c r="F11" s="45"/>
    </row>
    <row r="12" spans="1:6" ht="13.5" customHeight="1" x14ac:dyDescent="0.25">
      <c r="A12" s="26" t="s">
        <v>149</v>
      </c>
      <c r="B12" s="46" t="s">
        <v>172</v>
      </c>
      <c r="C12" s="46"/>
      <c r="D12" s="46"/>
      <c r="E12" s="46"/>
      <c r="F12" s="46"/>
    </row>
    <row r="13" spans="1:6" ht="12" customHeight="1" x14ac:dyDescent="0.25">
      <c r="A13" s="26"/>
      <c r="B13" s="135" t="s">
        <v>173</v>
      </c>
      <c r="C13" s="135"/>
      <c r="D13" s="135"/>
      <c r="E13" s="135"/>
      <c r="F13" s="135"/>
    </row>
    <row r="14" spans="1:6" ht="15.75" customHeight="1" x14ac:dyDescent="0.25">
      <c r="A14" s="26"/>
      <c r="B14" s="47"/>
      <c r="C14" s="136" t="s">
        <v>174</v>
      </c>
      <c r="D14" s="137"/>
      <c r="E14" s="138"/>
      <c r="F14" s="20" t="s">
        <v>155</v>
      </c>
    </row>
    <row r="15" spans="1:6" ht="15.75" customHeight="1" x14ac:dyDescent="0.3">
      <c r="A15" s="19"/>
      <c r="B15" s="6">
        <v>9</v>
      </c>
      <c r="C15" s="152"/>
      <c r="D15" s="153"/>
      <c r="E15" s="154"/>
      <c r="F15" s="48">
        <f>IF(B15=1, "OK", 0)</f>
        <v>0</v>
      </c>
    </row>
    <row r="16" spans="1:6" ht="15.75" customHeight="1" x14ac:dyDescent="0.25">
      <c r="A16" s="19"/>
      <c r="B16" s="6"/>
      <c r="C16" s="114"/>
      <c r="D16" s="115"/>
      <c r="E16" s="116"/>
      <c r="F16" s="48">
        <f>IF(B15=2, "OK", 0)</f>
        <v>0</v>
      </c>
    </row>
    <row r="17" spans="1:6" ht="15.75" customHeight="1" x14ac:dyDescent="0.25">
      <c r="A17" s="19"/>
      <c r="B17" s="6"/>
      <c r="C17" s="114"/>
      <c r="D17" s="115"/>
      <c r="E17" s="116"/>
      <c r="F17" s="48">
        <f>IF(B15=3, 15, 0)</f>
        <v>0</v>
      </c>
    </row>
    <row r="18" spans="1:6" ht="15.75" customHeight="1" x14ac:dyDescent="0.25">
      <c r="A18" s="19"/>
      <c r="B18" s="6"/>
      <c r="C18" s="114"/>
      <c r="D18" s="115"/>
      <c r="E18" s="116"/>
      <c r="F18" s="48">
        <f>IF(B15=4, 30, 0)</f>
        <v>0</v>
      </c>
    </row>
    <row r="19" spans="1:6" ht="15.75" customHeight="1" x14ac:dyDescent="0.25">
      <c r="A19" s="19"/>
      <c r="B19" s="6"/>
      <c r="C19" s="114"/>
      <c r="D19" s="115"/>
      <c r="E19" s="116"/>
      <c r="F19" s="49">
        <f>IF(B15=5, 40, 0)</f>
        <v>0</v>
      </c>
    </row>
    <row r="20" spans="1:6" ht="15.75" customHeight="1" x14ac:dyDescent="0.25">
      <c r="A20" s="19"/>
      <c r="B20" s="34"/>
      <c r="C20" s="109"/>
      <c r="D20" s="110"/>
      <c r="E20" s="117"/>
      <c r="F20" s="50"/>
    </row>
    <row r="21" spans="1:6" ht="15.75" customHeight="1" x14ac:dyDescent="0.25">
      <c r="A21" s="19"/>
      <c r="B21" s="34"/>
      <c r="C21" s="109"/>
      <c r="D21" s="110"/>
      <c r="E21" s="117"/>
      <c r="F21" s="50"/>
    </row>
    <row r="22" spans="1:6" ht="15.75" customHeight="1" x14ac:dyDescent="0.25">
      <c r="A22" s="19"/>
      <c r="B22" s="6"/>
      <c r="C22" s="114"/>
      <c r="D22" s="115"/>
      <c r="E22" s="116"/>
      <c r="F22" s="48">
        <f>IF(B15=6, 40, 0)</f>
        <v>0</v>
      </c>
    </row>
    <row r="23" spans="1:6" ht="15.75" customHeight="1" x14ac:dyDescent="0.25">
      <c r="A23" s="19"/>
      <c r="B23" s="6"/>
      <c r="C23" s="114"/>
      <c r="D23" s="115"/>
      <c r="E23" s="116"/>
      <c r="F23" s="48">
        <f>IF(B15=7, 50, 0)</f>
        <v>0</v>
      </c>
    </row>
    <row r="24" spans="1:6" ht="15.75" customHeight="1" x14ac:dyDescent="0.25">
      <c r="A24" s="19"/>
      <c r="B24" s="6"/>
      <c r="C24" s="114"/>
      <c r="D24" s="115"/>
      <c r="E24" s="116"/>
      <c r="F24" s="48">
        <f>IF(B15=8, 75, 0)</f>
        <v>0</v>
      </c>
    </row>
    <row r="25" spans="1:6" ht="15.75" customHeight="1" x14ac:dyDescent="0.25">
      <c r="A25" s="19"/>
      <c r="B25" s="6"/>
      <c r="C25" s="114"/>
      <c r="D25" s="115"/>
      <c r="E25" s="116"/>
      <c r="F25" s="48" t="str">
        <f>IF(B15=9, "OK", 0)</f>
        <v>OK</v>
      </c>
    </row>
    <row r="26" spans="1:6" ht="15.75" customHeight="1" x14ac:dyDescent="0.25">
      <c r="A26" s="19"/>
      <c r="B26" s="34"/>
      <c r="C26" s="109"/>
      <c r="D26" s="110"/>
      <c r="E26" s="117"/>
      <c r="F26" s="50"/>
    </row>
    <row r="27" spans="1:6" ht="15.75" customHeight="1" x14ac:dyDescent="0.25">
      <c r="A27" s="19"/>
      <c r="B27" s="34"/>
      <c r="C27" s="109"/>
      <c r="D27" s="110"/>
      <c r="E27" s="117"/>
      <c r="F27" s="50"/>
    </row>
    <row r="28" spans="1:6" ht="15.75" customHeight="1" x14ac:dyDescent="0.25">
      <c r="A28" s="19"/>
      <c r="B28" s="34"/>
      <c r="C28" s="109"/>
      <c r="D28" s="110"/>
      <c r="E28" s="117"/>
      <c r="F28" s="50"/>
    </row>
    <row r="29" spans="1:6" ht="15.75" customHeight="1" x14ac:dyDescent="0.25">
      <c r="A29" s="19"/>
      <c r="B29" s="6"/>
      <c r="C29" s="35"/>
      <c r="D29" s="36"/>
      <c r="E29" s="37"/>
      <c r="F29" s="48">
        <f>IF(B15=10, 40, 0)</f>
        <v>0</v>
      </c>
    </row>
    <row r="30" spans="1:6" ht="21" x14ac:dyDescent="0.25">
      <c r="A30" s="19"/>
      <c r="B30" s="38"/>
      <c r="C30" s="141" t="s">
        <v>175</v>
      </c>
      <c r="D30" s="142"/>
      <c r="E30" s="39" t="s">
        <v>176</v>
      </c>
      <c r="F30" s="51"/>
    </row>
    <row r="31" spans="1:6" ht="15.75" customHeight="1" x14ac:dyDescent="0.25">
      <c r="A31" s="19"/>
      <c r="B31" s="33"/>
      <c r="C31" s="109"/>
      <c r="D31" s="117"/>
      <c r="E31" s="7"/>
      <c r="F31" s="52"/>
    </row>
    <row r="32" spans="1:6" ht="15.75" customHeight="1" x14ac:dyDescent="0.25">
      <c r="A32" s="19"/>
      <c r="B32" s="33"/>
      <c r="C32" s="109"/>
      <c r="D32" s="117"/>
      <c r="E32" s="7"/>
      <c r="F32" s="52"/>
    </row>
    <row r="33" spans="1:6" ht="15.75" customHeight="1" x14ac:dyDescent="0.25">
      <c r="A33" s="19"/>
      <c r="B33" s="33"/>
      <c r="C33" s="109"/>
      <c r="D33" s="117"/>
      <c r="E33" s="8"/>
      <c r="F33" s="52"/>
    </row>
    <row r="34" spans="1:6" ht="15.75" customHeight="1" x14ac:dyDescent="0.25">
      <c r="A34" s="19"/>
      <c r="B34" s="19"/>
      <c r="C34" s="23"/>
      <c r="D34" s="23" t="s">
        <v>156</v>
      </c>
      <c r="E34" s="53"/>
      <c r="F34" s="54">
        <f>SUM(F15:F29)</f>
        <v>0</v>
      </c>
    </row>
    <row r="35" spans="1:6" ht="15.75" customHeight="1" x14ac:dyDescent="0.25">
      <c r="A35" s="19"/>
      <c r="B35" s="19"/>
      <c r="C35" s="23"/>
      <c r="D35" s="23"/>
      <c r="E35" s="23"/>
      <c r="F35" s="55"/>
    </row>
    <row r="36" spans="1:6" ht="15.75" customHeight="1" x14ac:dyDescent="0.25">
      <c r="A36" s="43" t="s">
        <v>147</v>
      </c>
      <c r="B36" s="43"/>
      <c r="C36" s="43"/>
      <c r="D36" s="43"/>
      <c r="E36" s="44"/>
      <c r="F36" s="44" t="s">
        <v>148</v>
      </c>
    </row>
    <row r="37" spans="1:6" ht="15.75" customHeight="1" x14ac:dyDescent="0.25">
      <c r="A37" s="56"/>
      <c r="B37" s="56"/>
      <c r="C37" s="56"/>
      <c r="D37" s="56"/>
      <c r="E37" s="56"/>
      <c r="F37" s="56"/>
    </row>
    <row r="38" spans="1:6" ht="15.75" customHeight="1" x14ac:dyDescent="0.25">
      <c r="A38" s="26" t="s">
        <v>149</v>
      </c>
      <c r="B38" s="134" t="s">
        <v>186</v>
      </c>
      <c r="C38" s="134"/>
      <c r="D38" s="134"/>
      <c r="E38" s="134"/>
      <c r="F38" s="134"/>
    </row>
    <row r="39" spans="1:6" ht="12" customHeight="1" x14ac:dyDescent="0.25">
      <c r="A39" s="26"/>
      <c r="B39" s="128" t="s">
        <v>150</v>
      </c>
      <c r="C39" s="128"/>
      <c r="D39" s="128"/>
      <c r="E39" s="128"/>
      <c r="F39" s="128"/>
    </row>
    <row r="40" spans="1:6" ht="23" x14ac:dyDescent="0.25">
      <c r="A40" s="19"/>
      <c r="B40" s="57" t="s">
        <v>151</v>
      </c>
      <c r="C40" s="57" t="s">
        <v>152</v>
      </c>
      <c r="D40" s="31" t="s">
        <v>153</v>
      </c>
      <c r="E40" s="20" t="s">
        <v>154</v>
      </c>
      <c r="F40" s="20" t="s">
        <v>155</v>
      </c>
    </row>
    <row r="41" spans="1:6" ht="15.75" customHeight="1" x14ac:dyDescent="0.25">
      <c r="A41" s="19"/>
      <c r="B41" s="3"/>
      <c r="C41" s="3"/>
      <c r="D41" s="4"/>
      <c r="E41" s="5">
        <v>0</v>
      </c>
      <c r="F41" s="58">
        <f t="shared" ref="F41:F46" si="0">E41*8</f>
        <v>0</v>
      </c>
    </row>
    <row r="42" spans="1:6" ht="15.75" customHeight="1" x14ac:dyDescent="0.25">
      <c r="A42" s="19"/>
      <c r="B42" s="3"/>
      <c r="C42" s="3"/>
      <c r="D42" s="4"/>
      <c r="E42" s="5">
        <v>0</v>
      </c>
      <c r="F42" s="58">
        <f t="shared" si="0"/>
        <v>0</v>
      </c>
    </row>
    <row r="43" spans="1:6" ht="15.75" customHeight="1" x14ac:dyDescent="0.25">
      <c r="A43" s="19"/>
      <c r="B43" s="3"/>
      <c r="C43" s="3"/>
      <c r="D43" s="4"/>
      <c r="E43" s="5">
        <v>0</v>
      </c>
      <c r="F43" s="58">
        <f t="shared" si="0"/>
        <v>0</v>
      </c>
    </row>
    <row r="44" spans="1:6" ht="15.75" customHeight="1" x14ac:dyDescent="0.25">
      <c r="A44" s="19"/>
      <c r="B44" s="3"/>
      <c r="C44" s="3"/>
      <c r="D44" s="4"/>
      <c r="E44" s="5">
        <v>0</v>
      </c>
      <c r="F44" s="58">
        <f t="shared" si="0"/>
        <v>0</v>
      </c>
    </row>
    <row r="45" spans="1:6" ht="15.75" customHeight="1" x14ac:dyDescent="0.25">
      <c r="A45" s="19"/>
      <c r="B45" s="3"/>
      <c r="C45" s="3"/>
      <c r="D45" s="4"/>
      <c r="E45" s="5">
        <v>0</v>
      </c>
      <c r="F45" s="58">
        <f t="shared" si="0"/>
        <v>0</v>
      </c>
    </row>
    <row r="46" spans="1:6" ht="15.75" customHeight="1" x14ac:dyDescent="0.25">
      <c r="A46" s="19"/>
      <c r="B46" s="3"/>
      <c r="C46" s="3"/>
      <c r="D46" s="4"/>
      <c r="E46" s="5">
        <v>0</v>
      </c>
      <c r="F46" s="58">
        <f t="shared" si="0"/>
        <v>0</v>
      </c>
    </row>
    <row r="47" spans="1:6" ht="15.75" customHeight="1" x14ac:dyDescent="0.25">
      <c r="A47" s="19"/>
      <c r="B47" s="19"/>
      <c r="C47" s="15"/>
      <c r="D47" s="15" t="s">
        <v>156</v>
      </c>
      <c r="E47" s="54">
        <f>MIN(E48,40)</f>
        <v>0</v>
      </c>
      <c r="F47" s="58">
        <f>E47*8</f>
        <v>0</v>
      </c>
    </row>
    <row r="48" spans="1:6" ht="15.75" customHeight="1" x14ac:dyDescent="0.25">
      <c r="A48" s="19"/>
      <c r="B48" s="13"/>
      <c r="C48" s="13"/>
      <c r="D48" s="16"/>
      <c r="E48" s="59">
        <f>SUM(E41:E46)</f>
        <v>0</v>
      </c>
      <c r="F48" s="60"/>
    </row>
    <row r="49" spans="1:6" ht="15.75" customHeight="1" x14ac:dyDescent="0.25">
      <c r="A49" s="26" t="s">
        <v>157</v>
      </c>
      <c r="B49" s="134" t="s">
        <v>205</v>
      </c>
      <c r="C49" s="134"/>
      <c r="D49" s="134"/>
      <c r="E49" s="134"/>
      <c r="F49" s="134"/>
    </row>
    <row r="50" spans="1:6" ht="24.75" customHeight="1" x14ac:dyDescent="0.25">
      <c r="A50" s="26"/>
      <c r="B50" s="128" t="s">
        <v>206</v>
      </c>
      <c r="C50" s="128"/>
      <c r="D50" s="128"/>
      <c r="E50" s="128"/>
      <c r="F50" s="128"/>
    </row>
    <row r="51" spans="1:6" ht="23" x14ac:dyDescent="0.25">
      <c r="A51" s="19"/>
      <c r="B51" s="57" t="s">
        <v>151</v>
      </c>
      <c r="C51" s="57" t="s">
        <v>152</v>
      </c>
      <c r="D51" s="31" t="s">
        <v>153</v>
      </c>
      <c r="E51" s="20" t="s">
        <v>207</v>
      </c>
      <c r="F51" s="20" t="s">
        <v>155</v>
      </c>
    </row>
    <row r="52" spans="1:6" ht="15.75" customHeight="1" x14ac:dyDescent="0.25">
      <c r="A52" s="19"/>
      <c r="B52" s="3"/>
      <c r="C52" s="3"/>
      <c r="D52" s="4"/>
      <c r="E52" s="5">
        <v>0</v>
      </c>
      <c r="F52" s="58">
        <f t="shared" ref="F52:F57" si="1">ROUNDDOWN(E52/250,0)</f>
        <v>0</v>
      </c>
    </row>
    <row r="53" spans="1:6" ht="15.75" customHeight="1" x14ac:dyDescent="0.25">
      <c r="A53" s="19"/>
      <c r="B53" s="3"/>
      <c r="C53" s="3"/>
      <c r="D53" s="4"/>
      <c r="E53" s="5">
        <v>0</v>
      </c>
      <c r="F53" s="58">
        <f t="shared" si="1"/>
        <v>0</v>
      </c>
    </row>
    <row r="54" spans="1:6" ht="15.75" customHeight="1" x14ac:dyDescent="0.25">
      <c r="A54" s="19"/>
      <c r="B54" s="3"/>
      <c r="C54" s="3"/>
      <c r="D54" s="4"/>
      <c r="E54" s="5">
        <v>0</v>
      </c>
      <c r="F54" s="58">
        <f t="shared" si="1"/>
        <v>0</v>
      </c>
    </row>
    <row r="55" spans="1:6" ht="15.75" customHeight="1" x14ac:dyDescent="0.25">
      <c r="A55" s="19"/>
      <c r="B55" s="3"/>
      <c r="C55" s="3"/>
      <c r="D55" s="4"/>
      <c r="E55" s="5">
        <v>0</v>
      </c>
      <c r="F55" s="58">
        <f t="shared" si="1"/>
        <v>0</v>
      </c>
    </row>
    <row r="56" spans="1:6" ht="15.75" customHeight="1" x14ac:dyDescent="0.25">
      <c r="A56" s="19"/>
      <c r="B56" s="3"/>
      <c r="C56" s="3"/>
      <c r="D56" s="4"/>
      <c r="E56" s="5">
        <v>0</v>
      </c>
      <c r="F56" s="58">
        <f t="shared" si="1"/>
        <v>0</v>
      </c>
    </row>
    <row r="57" spans="1:6" ht="15.75" customHeight="1" x14ac:dyDescent="0.25">
      <c r="A57" s="19"/>
      <c r="B57" s="3"/>
      <c r="C57" s="3"/>
      <c r="D57" s="4"/>
      <c r="E57" s="5">
        <v>0</v>
      </c>
      <c r="F57" s="58">
        <f t="shared" si="1"/>
        <v>0</v>
      </c>
    </row>
    <row r="58" spans="1:6" ht="15.75" customHeight="1" x14ac:dyDescent="0.25">
      <c r="A58" s="19"/>
      <c r="B58" s="19"/>
      <c r="C58" s="15"/>
      <c r="D58" s="15" t="s">
        <v>156</v>
      </c>
      <c r="E58" s="54">
        <f>MIN(E59,4000)</f>
        <v>0</v>
      </c>
      <c r="F58" s="58">
        <f>ROUNDDOWN(F59,0)</f>
        <v>0</v>
      </c>
    </row>
    <row r="59" spans="1:6" ht="15" customHeight="1" x14ac:dyDescent="0.25">
      <c r="A59" s="19"/>
      <c r="B59" s="13"/>
      <c r="C59" s="13"/>
      <c r="D59" s="16"/>
      <c r="E59" s="59">
        <f>SUM(E52:E57)</f>
        <v>0</v>
      </c>
      <c r="F59" s="61">
        <f>E58/250</f>
        <v>0</v>
      </c>
    </row>
    <row r="60" spans="1:6" ht="15.75" customHeight="1" x14ac:dyDescent="0.25">
      <c r="A60" s="26" t="s">
        <v>159</v>
      </c>
      <c r="B60" s="134" t="s">
        <v>180</v>
      </c>
      <c r="C60" s="134"/>
      <c r="D60" s="134"/>
      <c r="E60" s="134"/>
      <c r="F60" s="134"/>
    </row>
    <row r="61" spans="1:6" ht="12.5" x14ac:dyDescent="0.25">
      <c r="A61" s="26"/>
      <c r="B61" s="128" t="s">
        <v>158</v>
      </c>
      <c r="C61" s="128"/>
      <c r="D61" s="128"/>
      <c r="E61" s="128"/>
      <c r="F61" s="128"/>
    </row>
    <row r="62" spans="1:6" ht="23" x14ac:dyDescent="0.25">
      <c r="A62" s="19"/>
      <c r="B62" s="57" t="s">
        <v>151</v>
      </c>
      <c r="C62" s="57" t="s">
        <v>152</v>
      </c>
      <c r="D62" s="31" t="s">
        <v>153</v>
      </c>
      <c r="E62" s="20" t="s">
        <v>154</v>
      </c>
      <c r="F62" s="20" t="s">
        <v>155</v>
      </c>
    </row>
    <row r="63" spans="1:6" ht="15.75" customHeight="1" x14ac:dyDescent="0.25">
      <c r="A63" s="19"/>
      <c r="B63" s="3"/>
      <c r="C63" s="3"/>
      <c r="D63" s="4"/>
      <c r="E63" s="5">
        <v>0</v>
      </c>
      <c r="F63" s="58">
        <f t="shared" ref="F63:F68" si="2">E63*8</f>
        <v>0</v>
      </c>
    </row>
    <row r="64" spans="1:6" ht="15.75" customHeight="1" x14ac:dyDescent="0.25">
      <c r="A64" s="19"/>
      <c r="B64" s="3"/>
      <c r="C64" s="3"/>
      <c r="D64" s="4"/>
      <c r="E64" s="5">
        <v>0</v>
      </c>
      <c r="F64" s="58">
        <f t="shared" si="2"/>
        <v>0</v>
      </c>
    </row>
    <row r="65" spans="1:6" ht="15.75" customHeight="1" x14ac:dyDescent="0.25">
      <c r="A65" s="19"/>
      <c r="B65" s="3"/>
      <c r="C65" s="3"/>
      <c r="D65" s="4"/>
      <c r="E65" s="5">
        <v>0</v>
      </c>
      <c r="F65" s="58">
        <f t="shared" si="2"/>
        <v>0</v>
      </c>
    </row>
    <row r="66" spans="1:6" ht="15.75" customHeight="1" x14ac:dyDescent="0.25">
      <c r="A66" s="19"/>
      <c r="B66" s="3"/>
      <c r="C66" s="3"/>
      <c r="D66" s="4"/>
      <c r="E66" s="5">
        <v>0</v>
      </c>
      <c r="F66" s="58">
        <f t="shared" si="2"/>
        <v>0</v>
      </c>
    </row>
    <row r="67" spans="1:6" ht="15.75" customHeight="1" x14ac:dyDescent="0.25">
      <c r="A67" s="19"/>
      <c r="B67" s="3"/>
      <c r="C67" s="3"/>
      <c r="D67" s="4"/>
      <c r="E67" s="5">
        <v>0</v>
      </c>
      <c r="F67" s="58">
        <f t="shared" si="2"/>
        <v>0</v>
      </c>
    </row>
    <row r="68" spans="1:6" ht="15.75" customHeight="1" x14ac:dyDescent="0.25">
      <c r="A68" s="19"/>
      <c r="B68" s="3"/>
      <c r="C68" s="3"/>
      <c r="D68" s="4"/>
      <c r="E68" s="5">
        <v>0</v>
      </c>
      <c r="F68" s="58">
        <f t="shared" si="2"/>
        <v>0</v>
      </c>
    </row>
    <row r="69" spans="1:6" ht="15.75" customHeight="1" x14ac:dyDescent="0.25">
      <c r="A69" s="19"/>
      <c r="B69" s="19"/>
      <c r="C69" s="62"/>
      <c r="D69" s="62" t="s">
        <v>156</v>
      </c>
      <c r="E69" s="54">
        <f>MIN(E70,20)</f>
        <v>0</v>
      </c>
      <c r="F69" s="58">
        <f>E69*8</f>
        <v>0</v>
      </c>
    </row>
    <row r="70" spans="1:6" ht="12.5" x14ac:dyDescent="0.25">
      <c r="A70" s="19"/>
      <c r="B70" s="19"/>
      <c r="C70" s="19"/>
      <c r="D70" s="19"/>
      <c r="E70" s="59">
        <f>SUM(E63:E68)</f>
        <v>0</v>
      </c>
      <c r="F70" s="63"/>
    </row>
    <row r="71" spans="1:6" ht="15.75" customHeight="1" x14ac:dyDescent="0.25">
      <c r="A71" s="19"/>
      <c r="B71" s="19"/>
      <c r="C71" s="19"/>
      <c r="D71" s="32" t="s">
        <v>147</v>
      </c>
      <c r="E71" s="17">
        <f>SUM(F69+F58+F47)</f>
        <v>0</v>
      </c>
      <c r="F71" s="58">
        <f>MIN(E71, 320)</f>
        <v>0</v>
      </c>
    </row>
    <row r="72" spans="1:6" ht="15.75" customHeight="1" x14ac:dyDescent="0.25">
      <c r="A72" s="19"/>
      <c r="B72" s="19"/>
      <c r="C72" s="19"/>
      <c r="D72" s="64" t="s">
        <v>181</v>
      </c>
      <c r="E72" s="59"/>
      <c r="F72" s="63"/>
    </row>
    <row r="73" spans="1:6" ht="15.75" customHeight="1" x14ac:dyDescent="0.25">
      <c r="A73" s="19"/>
      <c r="B73" s="18"/>
      <c r="C73" s="14"/>
      <c r="D73" s="14"/>
      <c r="E73" s="65"/>
      <c r="F73" s="60"/>
    </row>
    <row r="74" spans="1:6" ht="15.75" customHeight="1" x14ac:dyDescent="0.25">
      <c r="A74" s="43" t="s">
        <v>160</v>
      </c>
      <c r="B74" s="43"/>
      <c r="C74" s="43"/>
      <c r="D74" s="43"/>
      <c r="E74" s="44"/>
      <c r="F74" s="44" t="s">
        <v>208</v>
      </c>
    </row>
    <row r="75" spans="1:6" ht="15.75" customHeight="1" x14ac:dyDescent="0.25">
      <c r="A75" s="56"/>
      <c r="B75" s="56"/>
      <c r="C75" s="56"/>
      <c r="D75" s="56"/>
      <c r="E75" s="56"/>
      <c r="F75" s="56"/>
    </row>
    <row r="76" spans="1:6" ht="15.75" customHeight="1" x14ac:dyDescent="0.25">
      <c r="A76" s="26" t="s">
        <v>149</v>
      </c>
      <c r="B76" s="134" t="s">
        <v>179</v>
      </c>
      <c r="C76" s="134"/>
      <c r="D76" s="134"/>
      <c r="E76" s="134"/>
      <c r="F76" s="134"/>
    </row>
    <row r="77" spans="1:6" ht="12.5" x14ac:dyDescent="0.25">
      <c r="A77" s="26"/>
      <c r="B77" s="128" t="s">
        <v>209</v>
      </c>
      <c r="C77" s="128"/>
      <c r="D77" s="128"/>
      <c r="E77" s="128"/>
      <c r="F77" s="128"/>
    </row>
    <row r="78" spans="1:6" ht="23" x14ac:dyDescent="0.25">
      <c r="A78" s="19"/>
      <c r="B78" s="57" t="s">
        <v>151</v>
      </c>
      <c r="C78" s="57" t="s">
        <v>152</v>
      </c>
      <c r="D78" s="31" t="s">
        <v>153</v>
      </c>
      <c r="E78" s="20" t="s">
        <v>154</v>
      </c>
      <c r="F78" s="20" t="s">
        <v>155</v>
      </c>
    </row>
    <row r="79" spans="1:6" ht="15.75" customHeight="1" x14ac:dyDescent="0.25">
      <c r="A79" s="19"/>
      <c r="B79" s="3"/>
      <c r="C79" s="3"/>
      <c r="D79" s="4"/>
      <c r="E79" s="5">
        <v>0</v>
      </c>
      <c r="F79" s="58">
        <f t="shared" ref="F79:F84" si="3">E79*8</f>
        <v>0</v>
      </c>
    </row>
    <row r="80" spans="1:6" ht="15.75" customHeight="1" x14ac:dyDescent="0.25">
      <c r="A80" s="19"/>
      <c r="B80" s="3"/>
      <c r="C80" s="3"/>
      <c r="D80" s="4"/>
      <c r="E80" s="5">
        <v>0</v>
      </c>
      <c r="F80" s="58">
        <f t="shared" si="3"/>
        <v>0</v>
      </c>
    </row>
    <row r="81" spans="1:6" ht="15.75" customHeight="1" x14ac:dyDescent="0.25">
      <c r="A81" s="19"/>
      <c r="B81" s="3"/>
      <c r="C81" s="3"/>
      <c r="D81" s="4"/>
      <c r="E81" s="5">
        <v>0</v>
      </c>
      <c r="F81" s="58">
        <f t="shared" si="3"/>
        <v>0</v>
      </c>
    </row>
    <row r="82" spans="1:6" ht="15.75" customHeight="1" x14ac:dyDescent="0.25">
      <c r="A82" s="19"/>
      <c r="B82" s="3"/>
      <c r="C82" s="3"/>
      <c r="D82" s="4"/>
      <c r="E82" s="5">
        <v>0</v>
      </c>
      <c r="F82" s="58">
        <f t="shared" si="3"/>
        <v>0</v>
      </c>
    </row>
    <row r="83" spans="1:6" ht="15.75" customHeight="1" x14ac:dyDescent="0.25">
      <c r="A83" s="19"/>
      <c r="B83" s="3"/>
      <c r="C83" s="3"/>
      <c r="D83" s="4"/>
      <c r="E83" s="5">
        <v>0</v>
      </c>
      <c r="F83" s="58">
        <f t="shared" si="3"/>
        <v>0</v>
      </c>
    </row>
    <row r="84" spans="1:6" ht="15.75" customHeight="1" x14ac:dyDescent="0.25">
      <c r="A84" s="19"/>
      <c r="B84" s="19"/>
      <c r="C84" s="62"/>
      <c r="D84" s="62" t="s">
        <v>156</v>
      </c>
      <c r="E84" s="54">
        <f>MIN(E85,20)</f>
        <v>0</v>
      </c>
      <c r="F84" s="58">
        <f t="shared" si="3"/>
        <v>0</v>
      </c>
    </row>
    <row r="85" spans="1:6" ht="15.75" customHeight="1" x14ac:dyDescent="0.25">
      <c r="A85" s="19"/>
      <c r="B85" s="19"/>
      <c r="C85" s="19"/>
      <c r="D85" s="19"/>
      <c r="E85" s="59">
        <f>SUM(E79:E83)</f>
        <v>0</v>
      </c>
      <c r="F85" s="63"/>
    </row>
    <row r="86" spans="1:6" ht="15.75" customHeight="1" x14ac:dyDescent="0.25">
      <c r="A86" s="26" t="s">
        <v>157</v>
      </c>
      <c r="B86" s="134" t="s">
        <v>187</v>
      </c>
      <c r="C86" s="134"/>
      <c r="D86" s="134"/>
      <c r="E86" s="134"/>
      <c r="F86" s="134"/>
    </row>
    <row r="87" spans="1:6" ht="15.75" customHeight="1" x14ac:dyDescent="0.25">
      <c r="A87" s="26"/>
      <c r="B87" s="128" t="s">
        <v>161</v>
      </c>
      <c r="C87" s="128"/>
      <c r="D87" s="128"/>
      <c r="E87" s="128"/>
      <c r="F87" s="128"/>
    </row>
    <row r="88" spans="1:6" ht="23" x14ac:dyDescent="0.25">
      <c r="A88" s="19"/>
      <c r="B88" s="57" t="s">
        <v>151</v>
      </c>
      <c r="C88" s="57" t="s">
        <v>152</v>
      </c>
      <c r="D88" s="31" t="s">
        <v>153</v>
      </c>
      <c r="E88" s="20" t="s">
        <v>154</v>
      </c>
      <c r="F88" s="20" t="s">
        <v>155</v>
      </c>
    </row>
    <row r="89" spans="1:6" ht="15.75" customHeight="1" x14ac:dyDescent="0.25">
      <c r="A89" s="19"/>
      <c r="B89" s="3"/>
      <c r="C89" s="3"/>
      <c r="D89" s="4"/>
      <c r="E89" s="5">
        <v>0</v>
      </c>
      <c r="F89" s="58">
        <f>E89*4</f>
        <v>0</v>
      </c>
    </row>
    <row r="90" spans="1:6" ht="15.75" customHeight="1" x14ac:dyDescent="0.25">
      <c r="A90" s="19"/>
      <c r="B90" s="3"/>
      <c r="C90" s="3"/>
      <c r="D90" s="4"/>
      <c r="E90" s="5">
        <v>0</v>
      </c>
      <c r="F90" s="58">
        <f>E90*4</f>
        <v>0</v>
      </c>
    </row>
    <row r="91" spans="1:6" ht="15.75" customHeight="1" x14ac:dyDescent="0.25">
      <c r="A91" s="19"/>
      <c r="B91" s="3"/>
      <c r="C91" s="3"/>
      <c r="D91" s="4"/>
      <c r="E91" s="5">
        <v>0</v>
      </c>
      <c r="F91" s="58">
        <f>E91*4</f>
        <v>0</v>
      </c>
    </row>
    <row r="92" spans="1:6" ht="15.75" customHeight="1" x14ac:dyDescent="0.25">
      <c r="A92" s="19"/>
      <c r="B92" s="3"/>
      <c r="C92" s="3"/>
      <c r="D92" s="4"/>
      <c r="E92" s="5">
        <v>0</v>
      </c>
      <c r="F92" s="58">
        <f>E92*4</f>
        <v>0</v>
      </c>
    </row>
    <row r="93" spans="1:6" ht="15.75" customHeight="1" x14ac:dyDescent="0.25">
      <c r="A93" s="19"/>
      <c r="B93" s="19"/>
      <c r="C93" s="15"/>
      <c r="D93" s="15" t="s">
        <v>156</v>
      </c>
      <c r="E93" s="54">
        <f>MIN(E94,3)</f>
        <v>0</v>
      </c>
      <c r="F93" s="58">
        <f>E93*4</f>
        <v>0</v>
      </c>
    </row>
    <row r="94" spans="1:6" ht="15.75" customHeight="1" x14ac:dyDescent="0.25">
      <c r="A94" s="19"/>
      <c r="B94" s="13"/>
      <c r="C94" s="13"/>
      <c r="D94" s="16"/>
      <c r="E94" s="59">
        <f>SUM(E89:E92)</f>
        <v>0</v>
      </c>
      <c r="F94" s="60"/>
    </row>
    <row r="95" spans="1:6" ht="15.75" customHeight="1" x14ac:dyDescent="0.25">
      <c r="A95" s="26" t="s">
        <v>159</v>
      </c>
      <c r="B95" s="134" t="s">
        <v>188</v>
      </c>
      <c r="C95" s="134"/>
      <c r="D95" s="134"/>
      <c r="E95" s="134"/>
      <c r="F95" s="134"/>
    </row>
    <row r="96" spans="1:6" ht="12" customHeight="1" x14ac:dyDescent="0.25">
      <c r="A96" s="26"/>
      <c r="B96" s="128" t="s">
        <v>162</v>
      </c>
      <c r="C96" s="128"/>
      <c r="D96" s="128"/>
      <c r="E96" s="128"/>
      <c r="F96" s="128"/>
    </row>
    <row r="97" spans="1:6" ht="23" x14ac:dyDescent="0.25">
      <c r="A97" s="19"/>
      <c r="B97" s="57" t="s">
        <v>151</v>
      </c>
      <c r="C97" s="57" t="s">
        <v>152</v>
      </c>
      <c r="D97" s="31" t="s">
        <v>153</v>
      </c>
      <c r="E97" s="20" t="s">
        <v>154</v>
      </c>
      <c r="F97" s="20" t="s">
        <v>155</v>
      </c>
    </row>
    <row r="98" spans="1:6" ht="15.75" customHeight="1" x14ac:dyDescent="0.25">
      <c r="A98" s="19"/>
      <c r="B98" s="3"/>
      <c r="C98" s="3"/>
      <c r="D98" s="4"/>
      <c r="E98" s="5">
        <v>0</v>
      </c>
      <c r="F98" s="58">
        <f>E98*4</f>
        <v>0</v>
      </c>
    </row>
    <row r="99" spans="1:6" ht="15.75" customHeight="1" x14ac:dyDescent="0.25">
      <c r="A99" s="19"/>
      <c r="B99" s="3"/>
      <c r="C99" s="3"/>
      <c r="D99" s="4"/>
      <c r="E99" s="5">
        <v>0</v>
      </c>
      <c r="F99" s="58">
        <f>E99*4</f>
        <v>0</v>
      </c>
    </row>
    <row r="100" spans="1:6" ht="15.75" customHeight="1" x14ac:dyDescent="0.25">
      <c r="A100" s="19"/>
      <c r="B100" s="3"/>
      <c r="C100" s="3"/>
      <c r="D100" s="4"/>
      <c r="E100" s="5">
        <v>0</v>
      </c>
      <c r="F100" s="58">
        <f>E100*4</f>
        <v>0</v>
      </c>
    </row>
    <row r="101" spans="1:6" ht="15.75" customHeight="1" x14ac:dyDescent="0.25">
      <c r="A101" s="19"/>
      <c r="B101" s="3"/>
      <c r="C101" s="3"/>
      <c r="D101" s="4"/>
      <c r="E101" s="5">
        <v>0</v>
      </c>
      <c r="F101" s="58">
        <f>E101*4</f>
        <v>0</v>
      </c>
    </row>
    <row r="102" spans="1:6" ht="15.75" customHeight="1" x14ac:dyDescent="0.25">
      <c r="A102" s="19"/>
      <c r="B102" s="19"/>
      <c r="C102" s="19"/>
      <c r="D102" s="15" t="s">
        <v>156</v>
      </c>
      <c r="E102" s="54">
        <f>MIN(E103,8)</f>
        <v>0</v>
      </c>
      <c r="F102" s="58">
        <f>E102*4</f>
        <v>0</v>
      </c>
    </row>
    <row r="103" spans="1:6" ht="15.75" customHeight="1" x14ac:dyDescent="0.25">
      <c r="A103" s="19"/>
      <c r="B103" s="19"/>
      <c r="C103" s="19"/>
      <c r="D103" s="19"/>
      <c r="E103" s="59">
        <f>SUM(E98:E101)</f>
        <v>0</v>
      </c>
      <c r="F103" s="19"/>
    </row>
    <row r="104" spans="1:6" ht="15.75" customHeight="1" x14ac:dyDescent="0.25">
      <c r="A104" s="26" t="s">
        <v>165</v>
      </c>
      <c r="B104" s="134" t="s">
        <v>189</v>
      </c>
      <c r="C104" s="134"/>
      <c r="D104" s="134"/>
      <c r="E104" s="134"/>
      <c r="F104" s="134"/>
    </row>
    <row r="105" spans="1:6" ht="12" customHeight="1" x14ac:dyDescent="0.25">
      <c r="A105" s="26"/>
      <c r="B105" s="128" t="s">
        <v>163</v>
      </c>
      <c r="C105" s="128"/>
      <c r="D105" s="128"/>
      <c r="E105" s="128"/>
      <c r="F105" s="128"/>
    </row>
    <row r="106" spans="1:6" ht="23" x14ac:dyDescent="0.25">
      <c r="A106" s="19"/>
      <c r="B106" s="57" t="s">
        <v>164</v>
      </c>
      <c r="C106" s="57" t="s">
        <v>152</v>
      </c>
      <c r="D106" s="31" t="s">
        <v>153</v>
      </c>
      <c r="E106" s="20" t="s">
        <v>154</v>
      </c>
      <c r="F106" s="20" t="s">
        <v>155</v>
      </c>
    </row>
    <row r="107" spans="1:6" ht="15.75" customHeight="1" x14ac:dyDescent="0.25">
      <c r="A107" s="19"/>
      <c r="B107" s="3"/>
      <c r="C107" s="3"/>
      <c r="D107" s="4"/>
      <c r="E107" s="5">
        <v>0</v>
      </c>
      <c r="F107" s="58">
        <f>E107*8</f>
        <v>0</v>
      </c>
    </row>
    <row r="108" spans="1:6" ht="15.75" customHeight="1" x14ac:dyDescent="0.25">
      <c r="A108" s="19"/>
      <c r="B108" s="3"/>
      <c r="C108" s="3"/>
      <c r="D108" s="4"/>
      <c r="E108" s="5">
        <v>0</v>
      </c>
      <c r="F108" s="58">
        <f>E108*8</f>
        <v>0</v>
      </c>
    </row>
    <row r="109" spans="1:6" ht="15.75" customHeight="1" x14ac:dyDescent="0.25">
      <c r="A109" s="19"/>
      <c r="B109" s="3"/>
      <c r="C109" s="3"/>
      <c r="D109" s="4"/>
      <c r="E109" s="5">
        <v>0</v>
      </c>
      <c r="F109" s="58">
        <f>E109*8</f>
        <v>0</v>
      </c>
    </row>
    <row r="110" spans="1:6" ht="15.75" customHeight="1" x14ac:dyDescent="0.25">
      <c r="A110" s="19"/>
      <c r="B110" s="3"/>
      <c r="C110" s="3"/>
      <c r="D110" s="4"/>
      <c r="E110" s="5">
        <v>0</v>
      </c>
      <c r="F110" s="58">
        <f>E110*8</f>
        <v>0</v>
      </c>
    </row>
    <row r="111" spans="1:6" ht="15.75" customHeight="1" x14ac:dyDescent="0.25">
      <c r="A111" s="19"/>
      <c r="B111" s="19"/>
      <c r="C111" s="15"/>
      <c r="D111" s="15" t="s">
        <v>156</v>
      </c>
      <c r="E111" s="54">
        <f>MIN(E112,8)</f>
        <v>0</v>
      </c>
      <c r="F111" s="58">
        <f>E111*8</f>
        <v>0</v>
      </c>
    </row>
    <row r="112" spans="1:6" ht="15.75" customHeight="1" x14ac:dyDescent="0.25">
      <c r="A112" s="19"/>
      <c r="B112" s="19"/>
      <c r="C112" s="19"/>
      <c r="D112" s="19"/>
      <c r="E112" s="59">
        <f>SUM(E107:E110)</f>
        <v>0</v>
      </c>
      <c r="F112" s="19"/>
    </row>
    <row r="113" spans="1:6" ht="15.75" customHeight="1" x14ac:dyDescent="0.25">
      <c r="A113" s="19"/>
      <c r="B113" s="149" t="s">
        <v>166</v>
      </c>
      <c r="C113" s="149"/>
      <c r="D113" s="149"/>
      <c r="E113" s="66">
        <f>SUM(F102+F111+F93+F84)</f>
        <v>0</v>
      </c>
      <c r="F113" s="58">
        <f>MIN(E113, 160)</f>
        <v>0</v>
      </c>
    </row>
    <row r="114" spans="1:6" ht="15.75" customHeight="1" x14ac:dyDescent="0.25">
      <c r="A114" s="19"/>
      <c r="B114" s="143" t="s">
        <v>210</v>
      </c>
      <c r="C114" s="143"/>
      <c r="D114" s="143"/>
      <c r="E114" s="55"/>
      <c r="F114" s="67"/>
    </row>
    <row r="115" spans="1:6" ht="15.75" customHeight="1" x14ac:dyDescent="0.25">
      <c r="A115" s="19"/>
      <c r="B115" s="30"/>
      <c r="C115" s="30"/>
      <c r="D115" s="30"/>
      <c r="E115" s="55"/>
      <c r="F115" s="67"/>
    </row>
    <row r="116" spans="1:6" ht="15.75" customHeight="1" x14ac:dyDescent="0.25">
      <c r="A116" s="43" t="s">
        <v>167</v>
      </c>
      <c r="B116" s="43"/>
      <c r="C116" s="43"/>
      <c r="D116" s="43"/>
      <c r="E116" s="44"/>
      <c r="F116" s="44" t="s">
        <v>148</v>
      </c>
    </row>
    <row r="117" spans="1:6" ht="15.75" customHeight="1" x14ac:dyDescent="0.25">
      <c r="A117" s="56"/>
      <c r="B117" s="56"/>
      <c r="C117" s="56"/>
      <c r="D117" s="56"/>
      <c r="E117" s="56"/>
      <c r="F117" s="56"/>
    </row>
    <row r="118" spans="1:6" ht="15.75" customHeight="1" x14ac:dyDescent="0.25">
      <c r="A118" s="26" t="s">
        <v>149</v>
      </c>
      <c r="B118" s="134" t="s">
        <v>201</v>
      </c>
      <c r="C118" s="134"/>
      <c r="D118" s="134"/>
      <c r="E118" s="134"/>
      <c r="F118" s="134"/>
    </row>
    <row r="119" spans="1:6" ht="12" customHeight="1" x14ac:dyDescent="0.25">
      <c r="A119" s="19"/>
      <c r="B119" s="68" t="s">
        <v>168</v>
      </c>
      <c r="C119" s="68"/>
      <c r="D119" s="68"/>
      <c r="E119" s="68"/>
      <c r="F119" s="68"/>
    </row>
    <row r="120" spans="1:6" ht="15.75" customHeight="1" x14ac:dyDescent="0.25">
      <c r="A120" s="19"/>
      <c r="B120" s="19"/>
      <c r="C120" s="19"/>
      <c r="D120" s="144" t="s">
        <v>169</v>
      </c>
      <c r="E120" s="145"/>
      <c r="F120" s="20" t="s">
        <v>155</v>
      </c>
    </row>
    <row r="121" spans="1:6" ht="15.75" customHeight="1" x14ac:dyDescent="0.25">
      <c r="A121" s="19"/>
      <c r="B121" s="69"/>
      <c r="C121" s="69"/>
      <c r="D121" s="146">
        <v>0</v>
      </c>
      <c r="E121" s="147"/>
      <c r="F121" s="54">
        <f>D121*8</f>
        <v>0</v>
      </c>
    </row>
    <row r="122" spans="1:6" ht="15.75" customHeight="1" x14ac:dyDescent="0.25">
      <c r="A122" s="19"/>
      <c r="B122" s="19"/>
      <c r="C122" s="26"/>
      <c r="D122" s="26" t="s">
        <v>156</v>
      </c>
      <c r="E122" s="54">
        <f>MIN(D9,40)</f>
        <v>0</v>
      </c>
      <c r="F122" s="54">
        <f>E122*8</f>
        <v>0</v>
      </c>
    </row>
    <row r="123" spans="1:6" ht="15.75" customHeight="1" x14ac:dyDescent="0.25">
      <c r="A123" s="19"/>
      <c r="B123" s="19"/>
      <c r="C123" s="23"/>
      <c r="D123" s="23"/>
      <c r="E123" s="23"/>
      <c r="F123" s="55"/>
    </row>
    <row r="124" spans="1:6" s="19" customFormat="1" ht="12.75" customHeight="1" x14ac:dyDescent="0.25">
      <c r="A124" s="43" t="s">
        <v>196</v>
      </c>
      <c r="B124" s="43"/>
      <c r="C124" s="43"/>
      <c r="D124" s="43"/>
      <c r="E124" s="44"/>
      <c r="F124" s="44" t="s">
        <v>197</v>
      </c>
    </row>
    <row r="125" spans="1:6" s="19" customFormat="1" ht="15.75" customHeight="1" x14ac:dyDescent="0.25">
      <c r="C125" s="26"/>
      <c r="D125" s="26"/>
      <c r="E125" s="23"/>
      <c r="F125" s="55"/>
    </row>
    <row r="126" spans="1:6" s="19" customFormat="1" ht="15.75" customHeight="1" x14ac:dyDescent="0.25">
      <c r="A126" s="70" t="s">
        <v>149</v>
      </c>
      <c r="B126" s="71" t="s">
        <v>198</v>
      </c>
      <c r="C126" s="46"/>
      <c r="D126" s="46"/>
      <c r="E126" s="46"/>
      <c r="F126" s="46"/>
    </row>
    <row r="127" spans="1:6" s="19" customFormat="1" ht="24" customHeight="1" x14ac:dyDescent="0.25">
      <c r="B127" s="122" t="s">
        <v>199</v>
      </c>
      <c r="C127" s="122"/>
      <c r="D127" s="122"/>
      <c r="E127" s="122"/>
      <c r="F127" s="122"/>
    </row>
    <row r="128" spans="1:6" s="19" customFormat="1" ht="15.75" customHeight="1" x14ac:dyDescent="0.25">
      <c r="C128" s="119" t="s">
        <v>200</v>
      </c>
      <c r="D128" s="120"/>
      <c r="E128" s="121"/>
      <c r="F128" s="20" t="s">
        <v>155</v>
      </c>
    </row>
    <row r="129" spans="1:6" s="19" customFormat="1" ht="15.75" customHeight="1" x14ac:dyDescent="0.25">
      <c r="C129" s="123">
        <v>0</v>
      </c>
      <c r="D129" s="124"/>
      <c r="E129" s="125"/>
      <c r="F129" s="22">
        <f>(C129*10)</f>
        <v>0</v>
      </c>
    </row>
    <row r="130" spans="1:6" s="19" customFormat="1" ht="15.75" customHeight="1" x14ac:dyDescent="0.25">
      <c r="D130" s="62"/>
      <c r="E130" s="62" t="s">
        <v>156</v>
      </c>
      <c r="F130" s="22">
        <f>(MIN(C129,10))*10</f>
        <v>0</v>
      </c>
    </row>
    <row r="131" spans="1:6" s="19" customFormat="1" ht="15.75" customHeight="1" x14ac:dyDescent="0.25">
      <c r="D131" s="23"/>
      <c r="E131" s="23"/>
      <c r="F131" s="27"/>
    </row>
    <row r="132" spans="1:6" s="19" customFormat="1" ht="12.75" customHeight="1" x14ac:dyDescent="0.25">
      <c r="A132" s="43" t="s">
        <v>215</v>
      </c>
      <c r="B132" s="43"/>
      <c r="C132" s="43"/>
      <c r="D132" s="43"/>
      <c r="E132" s="44"/>
      <c r="F132" s="44" t="s">
        <v>221</v>
      </c>
    </row>
    <row r="133" spans="1:6" s="19" customFormat="1" ht="24" customHeight="1" x14ac:dyDescent="0.25">
      <c r="B133" s="122" t="s">
        <v>225</v>
      </c>
      <c r="C133" s="122"/>
      <c r="D133" s="122"/>
      <c r="E133" s="122"/>
      <c r="F133" s="122"/>
    </row>
    <row r="134" spans="1:6" s="19" customFormat="1" ht="18" customHeight="1" x14ac:dyDescent="0.25">
      <c r="C134" s="148" t="s">
        <v>216</v>
      </c>
      <c r="D134" s="148"/>
      <c r="E134" s="20" t="s">
        <v>217</v>
      </c>
      <c r="F134" s="20" t="s">
        <v>155</v>
      </c>
    </row>
    <row r="135" spans="1:6" s="19" customFormat="1" ht="18" customHeight="1" x14ac:dyDescent="0.25">
      <c r="C135" s="109"/>
      <c r="D135" s="110"/>
      <c r="E135" s="21">
        <v>0</v>
      </c>
      <c r="F135" s="22">
        <f>E135*3</f>
        <v>0</v>
      </c>
    </row>
    <row r="136" spans="1:6" s="19" customFormat="1" ht="18" customHeight="1" x14ac:dyDescent="0.25">
      <c r="C136" s="109"/>
      <c r="D136" s="110"/>
      <c r="E136" s="21">
        <v>0</v>
      </c>
      <c r="F136" s="22">
        <f>E136*3</f>
        <v>0</v>
      </c>
    </row>
    <row r="137" spans="1:6" s="19" customFormat="1" ht="18" customHeight="1" x14ac:dyDescent="0.25">
      <c r="C137" s="109"/>
      <c r="D137" s="110"/>
      <c r="E137" s="21">
        <v>0</v>
      </c>
      <c r="F137" s="22">
        <f t="shared" ref="F137:F145" si="4">E137*3</f>
        <v>0</v>
      </c>
    </row>
    <row r="138" spans="1:6" s="19" customFormat="1" ht="18" customHeight="1" x14ac:dyDescent="0.25">
      <c r="C138" s="109"/>
      <c r="D138" s="110"/>
      <c r="E138" s="21">
        <v>0</v>
      </c>
      <c r="F138" s="22">
        <f t="shared" si="4"/>
        <v>0</v>
      </c>
    </row>
    <row r="139" spans="1:6" s="19" customFormat="1" ht="18" customHeight="1" x14ac:dyDescent="0.25">
      <c r="C139" s="109"/>
      <c r="D139" s="110"/>
      <c r="E139" s="21">
        <v>0</v>
      </c>
      <c r="F139" s="22">
        <f t="shared" si="4"/>
        <v>0</v>
      </c>
    </row>
    <row r="140" spans="1:6" s="19" customFormat="1" ht="18" customHeight="1" x14ac:dyDescent="0.25">
      <c r="C140" s="109"/>
      <c r="D140" s="110"/>
      <c r="E140" s="21">
        <v>0</v>
      </c>
      <c r="F140" s="22">
        <f t="shared" si="4"/>
        <v>0</v>
      </c>
    </row>
    <row r="141" spans="1:6" s="19" customFormat="1" ht="18" customHeight="1" x14ac:dyDescent="0.25">
      <c r="C141" s="109"/>
      <c r="D141" s="110"/>
      <c r="E141" s="21">
        <v>0</v>
      </c>
      <c r="F141" s="22">
        <f t="shared" si="4"/>
        <v>0</v>
      </c>
    </row>
    <row r="142" spans="1:6" s="19" customFormat="1" ht="18" customHeight="1" x14ac:dyDescent="0.25">
      <c r="C142" s="109"/>
      <c r="D142" s="110"/>
      <c r="E142" s="21">
        <v>0</v>
      </c>
      <c r="F142" s="22">
        <f t="shared" si="4"/>
        <v>0</v>
      </c>
    </row>
    <row r="143" spans="1:6" ht="15.75" customHeight="1" x14ac:dyDescent="0.25">
      <c r="A143" s="19"/>
      <c r="B143" s="19"/>
      <c r="C143" s="109"/>
      <c r="D143" s="110"/>
      <c r="E143" s="21">
        <v>0</v>
      </c>
      <c r="F143" s="22">
        <f t="shared" si="4"/>
        <v>0</v>
      </c>
    </row>
    <row r="144" spans="1:6" ht="15.75" customHeight="1" x14ac:dyDescent="0.25">
      <c r="A144" s="19"/>
      <c r="B144" s="19"/>
      <c r="C144" s="126"/>
      <c r="D144" s="127"/>
      <c r="E144" s="21">
        <v>0</v>
      </c>
      <c r="F144" s="22">
        <f t="shared" si="4"/>
        <v>0</v>
      </c>
    </row>
    <row r="145" spans="1:6" ht="15.75" customHeight="1" x14ac:dyDescent="0.25">
      <c r="A145" s="19"/>
      <c r="B145" s="19"/>
      <c r="C145" s="19"/>
      <c r="D145" s="23" t="s">
        <v>156</v>
      </c>
      <c r="E145" s="22">
        <f>SUM(E135:E144)</f>
        <v>0</v>
      </c>
      <c r="F145" s="22">
        <f t="shared" si="4"/>
        <v>0</v>
      </c>
    </row>
    <row r="146" spans="1:6" ht="15.75" customHeight="1" x14ac:dyDescent="0.25">
      <c r="A146" s="19"/>
      <c r="B146" s="19"/>
      <c r="C146" s="19"/>
      <c r="D146" s="19"/>
      <c r="E146" s="24">
        <f>SUM(E135:E144)</f>
        <v>0</v>
      </c>
      <c r="F146" s="25"/>
    </row>
    <row r="147" spans="1:6" ht="15.75" customHeight="1" x14ac:dyDescent="0.25">
      <c r="A147" s="19"/>
      <c r="B147" s="19"/>
      <c r="C147" s="19"/>
      <c r="D147" s="26" t="s">
        <v>216</v>
      </c>
      <c r="E147" s="24">
        <f>SUM(F135:F144)</f>
        <v>0</v>
      </c>
      <c r="F147" s="22">
        <f>MIN(E147,30)</f>
        <v>0</v>
      </c>
    </row>
    <row r="148" spans="1:6" ht="15.75" customHeight="1" x14ac:dyDescent="0.25">
      <c r="A148" s="19"/>
      <c r="B148" s="19"/>
      <c r="C148" s="19"/>
      <c r="D148" s="26"/>
      <c r="E148" s="24"/>
      <c r="F148" s="27"/>
    </row>
    <row r="149" spans="1:6" ht="15.75" customHeight="1" x14ac:dyDescent="0.25">
      <c r="A149" s="108" t="s">
        <v>185</v>
      </c>
      <c r="B149" s="108"/>
      <c r="C149" s="108"/>
      <c r="D149" s="108"/>
      <c r="E149" s="108"/>
      <c r="F149" s="72">
        <f>SUM(F34+F71+F113+F122+F130+F147)</f>
        <v>0</v>
      </c>
    </row>
    <row r="150" spans="1:6" ht="15.75" customHeight="1" x14ac:dyDescent="0.25">
      <c r="A150" s="19"/>
      <c r="B150" s="19"/>
      <c r="C150" s="19"/>
      <c r="D150" s="19"/>
      <c r="E150" s="19"/>
      <c r="F150" s="19"/>
    </row>
    <row r="151" spans="1:6" ht="15.75" customHeight="1" x14ac:dyDescent="0.25">
      <c r="A151" s="19"/>
      <c r="B151" s="19"/>
      <c r="C151" s="19"/>
      <c r="D151" s="19"/>
      <c r="E151" s="19"/>
      <c r="F151" s="19"/>
    </row>
    <row r="152" spans="1:6" ht="15.75" customHeight="1" x14ac:dyDescent="0.25">
      <c r="A152" s="19"/>
      <c r="B152" s="19"/>
      <c r="C152" s="19"/>
      <c r="D152" s="19"/>
      <c r="E152" s="19"/>
      <c r="F152" s="19"/>
    </row>
    <row r="153" spans="1:6" ht="15.75" customHeight="1" x14ac:dyDescent="0.25">
      <c r="A153" s="19"/>
      <c r="B153" s="73" t="s">
        <v>177</v>
      </c>
      <c r="C153" s="10"/>
      <c r="D153" s="74"/>
      <c r="E153" s="19"/>
      <c r="F153" s="19"/>
    </row>
    <row r="154" spans="1:6" ht="15.75" customHeight="1" x14ac:dyDescent="0.25">
      <c r="A154" s="19"/>
      <c r="B154" s="73"/>
      <c r="C154" s="75"/>
      <c r="D154" s="74"/>
      <c r="E154" s="19"/>
      <c r="F154" s="19"/>
    </row>
    <row r="155" spans="1:6" ht="15.75" customHeight="1" x14ac:dyDescent="0.25">
      <c r="A155" s="19"/>
      <c r="B155" s="73" t="s">
        <v>178</v>
      </c>
      <c r="C155" s="76">
        <f>+F149</f>
        <v>0</v>
      </c>
      <c r="D155" s="74"/>
      <c r="E155" s="19"/>
      <c r="F155" s="19"/>
    </row>
    <row r="156" spans="1:6" ht="15.75" customHeight="1" x14ac:dyDescent="0.25">
      <c r="A156" s="19"/>
      <c r="B156" s="73"/>
      <c r="C156" s="75"/>
      <c r="D156" s="74"/>
      <c r="E156" s="19"/>
      <c r="F156" s="19"/>
    </row>
    <row r="157" spans="1:6" ht="15.75" customHeight="1" x14ac:dyDescent="0.25">
      <c r="A157" s="19"/>
      <c r="B157" s="73" t="s">
        <v>183</v>
      </c>
      <c r="C157" s="118">
        <f ca="1">CELL("contents",C6)</f>
        <v>0</v>
      </c>
      <c r="D157" s="118"/>
      <c r="E157" s="118"/>
      <c r="F157" s="118"/>
    </row>
    <row r="158" spans="1:6" ht="15.75" customHeight="1" x14ac:dyDescent="0.25">
      <c r="A158" s="19"/>
      <c r="B158" s="73" t="s">
        <v>141</v>
      </c>
      <c r="C158" s="76" t="e">
        <f ca="1">LOOKUP(C157,D178:E251,E178:E251)</f>
        <v>#N/A</v>
      </c>
      <c r="D158" s="76"/>
      <c r="E158" s="76"/>
      <c r="F158" s="76"/>
    </row>
    <row r="159" spans="1:6" ht="15.75" customHeight="1" x14ac:dyDescent="0.25">
      <c r="A159" s="19"/>
      <c r="B159" s="73" t="s">
        <v>190</v>
      </c>
      <c r="C159" s="77" t="e">
        <f ca="1">LOOKUP(C158,A255:B261,B255:B261)</f>
        <v>#N/A</v>
      </c>
      <c r="D159" s="78"/>
      <c r="E159" s="76"/>
      <c r="F159" s="76"/>
    </row>
    <row r="160" spans="1:6" ht="15.75" customHeight="1" x14ac:dyDescent="0.25">
      <c r="A160" s="19"/>
      <c r="B160" s="73"/>
      <c r="C160" s="77"/>
      <c r="D160" s="76"/>
      <c r="E160" s="76"/>
      <c r="F160" s="76"/>
    </row>
    <row r="161" spans="1:6" ht="15.75" customHeight="1" x14ac:dyDescent="0.25">
      <c r="A161" s="19"/>
      <c r="B161" s="73" t="s">
        <v>192</v>
      </c>
      <c r="C161" s="77" t="e">
        <f ca="1">LOOKUP(C158,A255:C261,C255:C261)</f>
        <v>#N/A</v>
      </c>
      <c r="D161" s="76"/>
      <c r="E161" s="76"/>
      <c r="F161" s="76"/>
    </row>
    <row r="162" spans="1:6" ht="15.75" customHeight="1" x14ac:dyDescent="0.25">
      <c r="A162" s="19"/>
      <c r="B162" s="73"/>
      <c r="C162" s="77"/>
      <c r="D162" s="76"/>
      <c r="E162" s="76"/>
      <c r="F162" s="76"/>
    </row>
    <row r="163" spans="1:6" ht="15.75" customHeight="1" x14ac:dyDescent="0.25">
      <c r="A163" s="19"/>
      <c r="B163" s="73"/>
      <c r="C163" s="76"/>
      <c r="D163" s="76"/>
      <c r="E163" s="76"/>
      <c r="F163" s="76"/>
    </row>
    <row r="164" spans="1:6" ht="15.75" customHeight="1" x14ac:dyDescent="0.25">
      <c r="A164" s="19"/>
      <c r="B164" s="73" t="s">
        <v>191</v>
      </c>
      <c r="C164" s="79" t="e">
        <f ca="1">IF(+C161+(C155*C159)&gt;C162,+C161+(C155*C159))</f>
        <v>#N/A</v>
      </c>
      <c r="D164" s="76"/>
      <c r="E164" s="76"/>
      <c r="F164" s="76"/>
    </row>
    <row r="165" spans="1:6" ht="15.75" customHeight="1" x14ac:dyDescent="0.25">
      <c r="A165" s="19"/>
      <c r="B165" s="73"/>
      <c r="C165" s="76"/>
      <c r="D165" s="76"/>
      <c r="E165" s="76"/>
      <c r="F165" s="76"/>
    </row>
    <row r="166" spans="1:6" ht="15.75" customHeight="1" x14ac:dyDescent="0.25">
      <c r="A166" s="19"/>
      <c r="B166" s="73" t="s">
        <v>195</v>
      </c>
      <c r="C166" s="12">
        <v>0</v>
      </c>
      <c r="D166" s="76"/>
      <c r="E166" s="76"/>
      <c r="F166" s="76"/>
    </row>
    <row r="167" spans="1:6" ht="15.75" customHeight="1" x14ac:dyDescent="0.25">
      <c r="A167" s="19"/>
      <c r="B167" s="73"/>
      <c r="C167" s="80"/>
      <c r="D167" s="76"/>
      <c r="E167" s="76"/>
      <c r="F167" s="76"/>
    </row>
    <row r="168" spans="1:6" ht="15.75" customHeight="1" x14ac:dyDescent="0.25">
      <c r="A168" s="19"/>
      <c r="B168" s="73"/>
      <c r="C168" s="80"/>
      <c r="D168" s="76"/>
      <c r="E168" s="76"/>
      <c r="F168" s="76"/>
    </row>
    <row r="169" spans="1:6" ht="15.75" customHeight="1" x14ac:dyDescent="0.25">
      <c r="A169" s="19"/>
      <c r="B169" s="73"/>
      <c r="D169" s="76"/>
      <c r="E169" s="76"/>
      <c r="F169" s="76"/>
    </row>
    <row r="170" spans="1:6" ht="15.75" customHeight="1" x14ac:dyDescent="0.25">
      <c r="B170" s="28"/>
      <c r="C170" s="28"/>
      <c r="D170" s="29"/>
      <c r="E170" s="76"/>
      <c r="F170" s="76"/>
    </row>
    <row r="171" spans="1:6" ht="15.75" customHeight="1" x14ac:dyDescent="0.3">
      <c r="A171" s="81"/>
      <c r="B171" s="28"/>
      <c r="C171" s="28"/>
      <c r="D171" s="28"/>
      <c r="E171" s="76"/>
      <c r="F171" s="76"/>
    </row>
    <row r="172" spans="1:6" ht="15.75" customHeight="1" x14ac:dyDescent="0.25">
      <c r="A172" s="19"/>
      <c r="B172" s="73"/>
      <c r="C172" s="76"/>
      <c r="D172" s="76"/>
      <c r="E172" s="76"/>
      <c r="F172" s="76"/>
    </row>
    <row r="177" spans="3:5" ht="15.75" customHeight="1" x14ac:dyDescent="0.25">
      <c r="C177" s="82" t="s">
        <v>140</v>
      </c>
      <c r="D177" s="82" t="s">
        <v>0</v>
      </c>
      <c r="E177" s="83" t="s">
        <v>1</v>
      </c>
    </row>
    <row r="178" spans="3:5" ht="15.75" customHeight="1" x14ac:dyDescent="0.25">
      <c r="C178" s="84" t="s">
        <v>114</v>
      </c>
      <c r="D178" s="84" t="s">
        <v>115</v>
      </c>
      <c r="E178" s="85">
        <v>6</v>
      </c>
    </row>
    <row r="179" spans="3:5" ht="15.75" customHeight="1" x14ac:dyDescent="0.25">
      <c r="C179" s="84" t="s">
        <v>20</v>
      </c>
      <c r="D179" s="84" t="s">
        <v>21</v>
      </c>
      <c r="E179" s="85">
        <v>5</v>
      </c>
    </row>
    <row r="180" spans="3:5" ht="15.75" customHeight="1" x14ac:dyDescent="0.25">
      <c r="C180" s="84" t="s">
        <v>214</v>
      </c>
      <c r="D180" s="84" t="s">
        <v>204</v>
      </c>
      <c r="E180" s="85">
        <v>6</v>
      </c>
    </row>
    <row r="181" spans="3:5" ht="15.75" customHeight="1" x14ac:dyDescent="0.25">
      <c r="C181" s="84" t="s">
        <v>82</v>
      </c>
      <c r="D181" s="84" t="s">
        <v>83</v>
      </c>
      <c r="E181" s="85">
        <v>3</v>
      </c>
    </row>
    <row r="182" spans="3:5" ht="15.75" customHeight="1" x14ac:dyDescent="0.25">
      <c r="C182" s="84" t="s">
        <v>134</v>
      </c>
      <c r="D182" s="84" t="s">
        <v>135</v>
      </c>
      <c r="E182" s="85">
        <v>3</v>
      </c>
    </row>
    <row r="183" spans="3:5" ht="15.75" customHeight="1" x14ac:dyDescent="0.25">
      <c r="C183" s="84" t="s">
        <v>28</v>
      </c>
      <c r="D183" s="84" t="s">
        <v>29</v>
      </c>
      <c r="E183" s="85">
        <v>4</v>
      </c>
    </row>
    <row r="184" spans="3:5" ht="15.75" customHeight="1" x14ac:dyDescent="0.25">
      <c r="C184" s="84" t="s">
        <v>62</v>
      </c>
      <c r="D184" s="84" t="s">
        <v>63</v>
      </c>
      <c r="E184" s="85">
        <v>3</v>
      </c>
    </row>
    <row r="185" spans="3:5" ht="15.75" customHeight="1" x14ac:dyDescent="0.25">
      <c r="C185" s="84" t="s">
        <v>90</v>
      </c>
      <c r="D185" s="84" t="s">
        <v>91</v>
      </c>
      <c r="E185" s="85">
        <v>3</v>
      </c>
    </row>
    <row r="186" spans="3:5" ht="15.75" customHeight="1" x14ac:dyDescent="0.25">
      <c r="C186" s="84" t="s">
        <v>116</v>
      </c>
      <c r="D186" s="84" t="s">
        <v>117</v>
      </c>
      <c r="E186" s="85">
        <v>2</v>
      </c>
    </row>
    <row r="187" spans="3:5" ht="15.75" customHeight="1" x14ac:dyDescent="0.25">
      <c r="C187" s="84" t="s">
        <v>94</v>
      </c>
      <c r="D187" s="84" t="s">
        <v>95</v>
      </c>
      <c r="E187" s="85">
        <v>2</v>
      </c>
    </row>
    <row r="188" spans="3:5" ht="15.75" customHeight="1" x14ac:dyDescent="0.25">
      <c r="C188" s="84" t="s">
        <v>36</v>
      </c>
      <c r="D188" s="84" t="s">
        <v>37</v>
      </c>
      <c r="E188" s="85">
        <v>4</v>
      </c>
    </row>
    <row r="189" spans="3:5" ht="15.75" customHeight="1" x14ac:dyDescent="0.25">
      <c r="C189" s="84" t="s">
        <v>34</v>
      </c>
      <c r="D189" s="84" t="s">
        <v>35</v>
      </c>
      <c r="E189" s="85">
        <v>3</v>
      </c>
    </row>
    <row r="190" spans="3:5" ht="15.75" customHeight="1" x14ac:dyDescent="0.25">
      <c r="C190" s="84" t="s">
        <v>138</v>
      </c>
      <c r="D190" s="84" t="s">
        <v>139</v>
      </c>
      <c r="E190" s="85">
        <v>2</v>
      </c>
    </row>
    <row r="191" spans="3:5" ht="15.75" customHeight="1" x14ac:dyDescent="0.25">
      <c r="C191" s="84" t="s">
        <v>80</v>
      </c>
      <c r="D191" s="84" t="s">
        <v>81</v>
      </c>
      <c r="E191" s="85">
        <v>4</v>
      </c>
    </row>
    <row r="192" spans="3:5" ht="15.75" customHeight="1" x14ac:dyDescent="0.25">
      <c r="C192" s="84" t="s">
        <v>130</v>
      </c>
      <c r="D192" s="84" t="s">
        <v>131</v>
      </c>
      <c r="E192" s="85">
        <v>3</v>
      </c>
    </row>
    <row r="193" spans="3:5" ht="15.75" customHeight="1" x14ac:dyDescent="0.25">
      <c r="C193" s="84" t="s">
        <v>120</v>
      </c>
      <c r="D193" s="84" t="s">
        <v>121</v>
      </c>
      <c r="E193" s="85">
        <v>6</v>
      </c>
    </row>
    <row r="194" spans="3:5" ht="15.75" customHeight="1" x14ac:dyDescent="0.25">
      <c r="C194" s="84" t="s">
        <v>118</v>
      </c>
      <c r="D194" s="84" t="s">
        <v>119</v>
      </c>
      <c r="E194" s="85">
        <v>6</v>
      </c>
    </row>
    <row r="195" spans="3:5" ht="15.75" customHeight="1" x14ac:dyDescent="0.25">
      <c r="C195" s="84" t="s">
        <v>112</v>
      </c>
      <c r="D195" s="84" t="s">
        <v>113</v>
      </c>
      <c r="E195" s="85">
        <v>4</v>
      </c>
    </row>
    <row r="196" spans="3:5" ht="15.75" customHeight="1" x14ac:dyDescent="0.25">
      <c r="C196" s="84" t="s">
        <v>128</v>
      </c>
      <c r="D196" s="84" t="s">
        <v>129</v>
      </c>
      <c r="E196" s="85">
        <v>5</v>
      </c>
    </row>
    <row r="197" spans="3:5" ht="15.75" customHeight="1" x14ac:dyDescent="0.25">
      <c r="C197" s="84" t="s">
        <v>92</v>
      </c>
      <c r="D197" s="84" t="s">
        <v>93</v>
      </c>
      <c r="E197" s="85">
        <v>6</v>
      </c>
    </row>
    <row r="198" spans="3:5" ht="15.75" customHeight="1" x14ac:dyDescent="0.25">
      <c r="C198" s="84" t="s">
        <v>50</v>
      </c>
      <c r="D198" s="84" t="s">
        <v>51</v>
      </c>
      <c r="E198" s="85">
        <v>6</v>
      </c>
    </row>
    <row r="199" spans="3:5" ht="15.75" customHeight="1" x14ac:dyDescent="0.25">
      <c r="C199" s="84" t="s">
        <v>88</v>
      </c>
      <c r="D199" s="84" t="s">
        <v>89</v>
      </c>
      <c r="E199" s="85">
        <v>3</v>
      </c>
    </row>
    <row r="200" spans="3:5" ht="15.75" customHeight="1" x14ac:dyDescent="0.25">
      <c r="C200" s="84" t="s">
        <v>72</v>
      </c>
      <c r="D200" s="84" t="s">
        <v>73</v>
      </c>
      <c r="E200" s="85">
        <v>6</v>
      </c>
    </row>
    <row r="201" spans="3:5" ht="15.75" customHeight="1" x14ac:dyDescent="0.25">
      <c r="C201" s="84" t="s">
        <v>102</v>
      </c>
      <c r="D201" s="84" t="s">
        <v>103</v>
      </c>
      <c r="E201" s="85">
        <v>6</v>
      </c>
    </row>
    <row r="202" spans="3:5" ht="15.75" customHeight="1" x14ac:dyDescent="0.25">
      <c r="C202" s="84" t="s">
        <v>212</v>
      </c>
      <c r="D202" s="84" t="s">
        <v>202</v>
      </c>
      <c r="E202" s="85">
        <v>6</v>
      </c>
    </row>
    <row r="203" spans="3:5" ht="15.75" customHeight="1" x14ac:dyDescent="0.25">
      <c r="C203" s="84" t="s">
        <v>68</v>
      </c>
      <c r="D203" s="84" t="s">
        <v>69</v>
      </c>
      <c r="E203" s="85">
        <v>6</v>
      </c>
    </row>
    <row r="204" spans="3:5" ht="15.75" customHeight="1" x14ac:dyDescent="0.25">
      <c r="C204" s="84" t="s">
        <v>54</v>
      </c>
      <c r="D204" s="84" t="s">
        <v>55</v>
      </c>
      <c r="E204" s="85">
        <v>6</v>
      </c>
    </row>
    <row r="205" spans="3:5" ht="15.75" customHeight="1" x14ac:dyDescent="0.25">
      <c r="C205" s="84" t="s">
        <v>38</v>
      </c>
      <c r="D205" s="84" t="s">
        <v>39</v>
      </c>
      <c r="E205" s="85">
        <v>7</v>
      </c>
    </row>
    <row r="206" spans="3:5" ht="15.75" customHeight="1" x14ac:dyDescent="0.25">
      <c r="C206" s="84" t="s">
        <v>26</v>
      </c>
      <c r="D206" s="84" t="s">
        <v>27</v>
      </c>
      <c r="E206" s="85">
        <v>5</v>
      </c>
    </row>
    <row r="207" spans="3:5" ht="15.75" customHeight="1" x14ac:dyDescent="0.25">
      <c r="C207" s="84" t="s">
        <v>213</v>
      </c>
      <c r="D207" s="84" t="s">
        <v>203</v>
      </c>
      <c r="E207" s="85">
        <v>6</v>
      </c>
    </row>
    <row r="208" spans="3:5" ht="15.75" customHeight="1" x14ac:dyDescent="0.25">
      <c r="C208" s="84" t="s">
        <v>100</v>
      </c>
      <c r="D208" s="84" t="s">
        <v>101</v>
      </c>
      <c r="E208" s="85">
        <v>5</v>
      </c>
    </row>
    <row r="209" spans="3:5" ht="15.75" customHeight="1" x14ac:dyDescent="0.25">
      <c r="C209" s="84" t="s">
        <v>14</v>
      </c>
      <c r="D209" s="84" t="s">
        <v>15</v>
      </c>
      <c r="E209" s="85">
        <v>5</v>
      </c>
    </row>
    <row r="210" spans="3:5" ht="15.75" customHeight="1" x14ac:dyDescent="0.25">
      <c r="C210" s="84" t="s">
        <v>104</v>
      </c>
      <c r="D210" s="84" t="s">
        <v>105</v>
      </c>
      <c r="E210" s="85">
        <v>6</v>
      </c>
    </row>
    <row r="211" spans="3:5" ht="15.75" customHeight="1" x14ac:dyDescent="0.25">
      <c r="C211" s="84" t="s">
        <v>218</v>
      </c>
      <c r="D211" s="84" t="s">
        <v>219</v>
      </c>
      <c r="E211" s="85">
        <v>6</v>
      </c>
    </row>
    <row r="212" spans="3:5" ht="15.75" customHeight="1" x14ac:dyDescent="0.25">
      <c r="C212" s="84" t="s">
        <v>110</v>
      </c>
      <c r="D212" s="84" t="s">
        <v>111</v>
      </c>
      <c r="E212" s="85">
        <v>3</v>
      </c>
    </row>
    <row r="213" spans="3:5" ht="15.75" customHeight="1" x14ac:dyDescent="0.25">
      <c r="C213" s="84" t="s">
        <v>60</v>
      </c>
      <c r="D213" s="84" t="s">
        <v>61</v>
      </c>
      <c r="E213" s="85">
        <v>5</v>
      </c>
    </row>
    <row r="214" spans="3:5" ht="15.75" customHeight="1" x14ac:dyDescent="0.25">
      <c r="C214" s="84" t="s">
        <v>6</v>
      </c>
      <c r="D214" s="84" t="s">
        <v>7</v>
      </c>
      <c r="E214" s="85">
        <v>3</v>
      </c>
    </row>
    <row r="215" spans="3:5" ht="15.75" customHeight="1" x14ac:dyDescent="0.25">
      <c r="C215" s="84" t="s">
        <v>18</v>
      </c>
      <c r="D215" s="84" t="s">
        <v>19</v>
      </c>
      <c r="E215" s="85">
        <v>4</v>
      </c>
    </row>
    <row r="216" spans="3:5" ht="15.75" customHeight="1" x14ac:dyDescent="0.25">
      <c r="C216" s="84" t="s">
        <v>74</v>
      </c>
      <c r="D216" s="84" t="s">
        <v>75</v>
      </c>
      <c r="E216" s="85">
        <v>2</v>
      </c>
    </row>
    <row r="217" spans="3:5" ht="15.75" customHeight="1" x14ac:dyDescent="0.25">
      <c r="C217" s="84" t="s">
        <v>22</v>
      </c>
      <c r="D217" s="84" t="s">
        <v>23</v>
      </c>
      <c r="E217" s="85">
        <v>3</v>
      </c>
    </row>
    <row r="218" spans="3:5" ht="15.75" customHeight="1" x14ac:dyDescent="0.25">
      <c r="C218" s="84" t="s">
        <v>12</v>
      </c>
      <c r="D218" s="84" t="s">
        <v>13</v>
      </c>
      <c r="E218" s="85">
        <v>2</v>
      </c>
    </row>
    <row r="219" spans="3:5" ht="15.75" customHeight="1" x14ac:dyDescent="0.25">
      <c r="C219" s="84" t="s">
        <v>24</v>
      </c>
      <c r="D219" s="84" t="s">
        <v>25</v>
      </c>
      <c r="E219" s="85">
        <v>4</v>
      </c>
    </row>
    <row r="220" spans="3:5" ht="15.75" customHeight="1" x14ac:dyDescent="0.25">
      <c r="C220" s="84" t="s">
        <v>84</v>
      </c>
      <c r="D220" s="84" t="s">
        <v>85</v>
      </c>
      <c r="E220" s="85">
        <v>3</v>
      </c>
    </row>
    <row r="221" spans="3:5" ht="15.75" customHeight="1" x14ac:dyDescent="0.25">
      <c r="C221" s="84" t="s">
        <v>126</v>
      </c>
      <c r="D221" s="84" t="s">
        <v>127</v>
      </c>
      <c r="E221" s="85">
        <v>2</v>
      </c>
    </row>
    <row r="222" spans="3:5" ht="15.75" customHeight="1" x14ac:dyDescent="0.25">
      <c r="C222" s="84" t="s">
        <v>98</v>
      </c>
      <c r="D222" s="84" t="s">
        <v>99</v>
      </c>
      <c r="E222" s="85">
        <v>2</v>
      </c>
    </row>
    <row r="223" spans="3:5" ht="15.75" customHeight="1" x14ac:dyDescent="0.25">
      <c r="C223" s="84" t="s">
        <v>106</v>
      </c>
      <c r="D223" s="84" t="s">
        <v>107</v>
      </c>
      <c r="E223" s="85">
        <v>3</v>
      </c>
    </row>
    <row r="224" spans="3:5" ht="15.75" customHeight="1" x14ac:dyDescent="0.25">
      <c r="C224" s="84" t="s">
        <v>10</v>
      </c>
      <c r="D224" s="84" t="s">
        <v>11</v>
      </c>
      <c r="E224" s="85">
        <v>6</v>
      </c>
    </row>
    <row r="225" spans="3:5" ht="15.75" customHeight="1" x14ac:dyDescent="0.25">
      <c r="C225" s="84" t="s">
        <v>46</v>
      </c>
      <c r="D225" s="84" t="s">
        <v>47</v>
      </c>
      <c r="E225" s="85">
        <v>5</v>
      </c>
    </row>
    <row r="226" spans="3:5" ht="15.75" customHeight="1" x14ac:dyDescent="0.25">
      <c r="C226" s="84" t="s">
        <v>32</v>
      </c>
      <c r="D226" s="84" t="s">
        <v>33</v>
      </c>
      <c r="E226" s="85">
        <v>5</v>
      </c>
    </row>
    <row r="227" spans="3:5" ht="15.75" customHeight="1" x14ac:dyDescent="0.25">
      <c r="C227" s="84" t="s">
        <v>42</v>
      </c>
      <c r="D227" s="84" t="s">
        <v>43</v>
      </c>
      <c r="E227" s="85">
        <v>5</v>
      </c>
    </row>
    <row r="228" spans="3:5" ht="15.75" customHeight="1" x14ac:dyDescent="0.25">
      <c r="C228" s="84" t="s">
        <v>136</v>
      </c>
      <c r="D228" s="84" t="s">
        <v>137</v>
      </c>
      <c r="E228" s="85">
        <v>4</v>
      </c>
    </row>
    <row r="229" spans="3:5" ht="15.75" customHeight="1" x14ac:dyDescent="0.25">
      <c r="C229" s="84" t="s">
        <v>122</v>
      </c>
      <c r="D229" s="84" t="s">
        <v>123</v>
      </c>
      <c r="E229" s="85">
        <v>4</v>
      </c>
    </row>
    <row r="230" spans="3:5" ht="15.75" customHeight="1" x14ac:dyDescent="0.25">
      <c r="C230" s="84" t="s">
        <v>4</v>
      </c>
      <c r="D230" s="84" t="s">
        <v>5</v>
      </c>
      <c r="E230" s="85">
        <v>5</v>
      </c>
    </row>
    <row r="231" spans="3:5" ht="15.75" customHeight="1" x14ac:dyDescent="0.25">
      <c r="C231" s="84" t="s">
        <v>44</v>
      </c>
      <c r="D231" s="84" t="s">
        <v>45</v>
      </c>
      <c r="E231" s="85">
        <v>2</v>
      </c>
    </row>
    <row r="232" spans="3:5" ht="15.75" customHeight="1" x14ac:dyDescent="0.25">
      <c r="C232" s="84" t="s">
        <v>66</v>
      </c>
      <c r="D232" s="84" t="s">
        <v>67</v>
      </c>
      <c r="E232" s="85">
        <v>3</v>
      </c>
    </row>
    <row r="233" spans="3:5" ht="15.75" customHeight="1" x14ac:dyDescent="0.25">
      <c r="C233" s="84" t="s">
        <v>64</v>
      </c>
      <c r="D233" s="84" t="s">
        <v>65</v>
      </c>
      <c r="E233" s="85">
        <v>5</v>
      </c>
    </row>
    <row r="234" spans="3:5" ht="15.75" customHeight="1" x14ac:dyDescent="0.25">
      <c r="C234" s="84" t="s">
        <v>220</v>
      </c>
      <c r="D234" s="84" t="s">
        <v>222</v>
      </c>
      <c r="E234" s="85">
        <v>4</v>
      </c>
    </row>
    <row r="235" spans="3:5" ht="15.75" customHeight="1" x14ac:dyDescent="0.25">
      <c r="C235" s="84" t="s">
        <v>56</v>
      </c>
      <c r="D235" s="84" t="s">
        <v>57</v>
      </c>
      <c r="E235" s="85">
        <v>6</v>
      </c>
    </row>
    <row r="236" spans="3:5" ht="15.75" customHeight="1" x14ac:dyDescent="0.25">
      <c r="C236" s="84" t="s">
        <v>48</v>
      </c>
      <c r="D236" s="84" t="s">
        <v>49</v>
      </c>
      <c r="E236" s="85">
        <v>4</v>
      </c>
    </row>
    <row r="237" spans="3:5" ht="15.75" customHeight="1" x14ac:dyDescent="0.25">
      <c r="C237" s="84" t="s">
        <v>86</v>
      </c>
      <c r="D237" s="84" t="s">
        <v>87</v>
      </c>
      <c r="E237" s="85">
        <v>4</v>
      </c>
    </row>
    <row r="238" spans="3:5" ht="15.75" customHeight="1" x14ac:dyDescent="0.25">
      <c r="C238" s="84" t="s">
        <v>124</v>
      </c>
      <c r="D238" s="84" t="s">
        <v>125</v>
      </c>
      <c r="E238" s="85">
        <v>6</v>
      </c>
    </row>
    <row r="239" spans="3:5" ht="15.75" customHeight="1" x14ac:dyDescent="0.25">
      <c r="C239" s="84" t="s">
        <v>30</v>
      </c>
      <c r="D239" s="84" t="s">
        <v>31</v>
      </c>
      <c r="E239" s="85">
        <v>5</v>
      </c>
    </row>
    <row r="240" spans="3:5" ht="15.75" customHeight="1" x14ac:dyDescent="0.25">
      <c r="C240" s="84" t="s">
        <v>96</v>
      </c>
      <c r="D240" s="84" t="s">
        <v>97</v>
      </c>
      <c r="E240" s="85">
        <v>3</v>
      </c>
    </row>
    <row r="241" spans="1:8" ht="15.75" customHeight="1" x14ac:dyDescent="0.25">
      <c r="C241" s="84" t="s">
        <v>2</v>
      </c>
      <c r="D241" s="84" t="s">
        <v>3</v>
      </c>
      <c r="E241" s="85">
        <v>6</v>
      </c>
    </row>
    <row r="242" spans="1:8" ht="15.75" customHeight="1" x14ac:dyDescent="0.25">
      <c r="C242" s="84" t="s">
        <v>40</v>
      </c>
      <c r="D242" s="84" t="s">
        <v>41</v>
      </c>
      <c r="E242" s="85">
        <v>4</v>
      </c>
    </row>
    <row r="243" spans="1:8" ht="15.75" customHeight="1" x14ac:dyDescent="0.25">
      <c r="C243" s="84" t="s">
        <v>16</v>
      </c>
      <c r="D243" s="84" t="s">
        <v>17</v>
      </c>
      <c r="E243" s="85">
        <v>4</v>
      </c>
    </row>
    <row r="244" spans="1:8" ht="15.75" customHeight="1" x14ac:dyDescent="0.25">
      <c r="C244" s="84" t="s">
        <v>70</v>
      </c>
      <c r="D244" s="84" t="s">
        <v>71</v>
      </c>
      <c r="E244" s="85">
        <v>6</v>
      </c>
    </row>
    <row r="245" spans="1:8" ht="15.75" customHeight="1" x14ac:dyDescent="0.25">
      <c r="C245" s="84" t="s">
        <v>78</v>
      </c>
      <c r="D245" s="84" t="s">
        <v>79</v>
      </c>
      <c r="E245" s="85">
        <v>2</v>
      </c>
    </row>
    <row r="246" spans="1:8" ht="15.75" customHeight="1" x14ac:dyDescent="0.25">
      <c r="C246" s="84" t="s">
        <v>8</v>
      </c>
      <c r="D246" s="84" t="s">
        <v>9</v>
      </c>
      <c r="E246" s="85">
        <v>2</v>
      </c>
    </row>
    <row r="247" spans="1:8" ht="15.75" customHeight="1" x14ac:dyDescent="0.25">
      <c r="C247" s="84" t="s">
        <v>108</v>
      </c>
      <c r="D247" s="84" t="s">
        <v>109</v>
      </c>
      <c r="E247" s="85">
        <v>2</v>
      </c>
    </row>
    <row r="248" spans="1:8" ht="15.75" customHeight="1" x14ac:dyDescent="0.25">
      <c r="C248" s="84" t="s">
        <v>52</v>
      </c>
      <c r="D248" s="84" t="s">
        <v>53</v>
      </c>
      <c r="E248" s="85">
        <v>5</v>
      </c>
    </row>
    <row r="249" spans="1:8" ht="15.75" customHeight="1" x14ac:dyDescent="0.25">
      <c r="C249" s="84" t="s">
        <v>76</v>
      </c>
      <c r="D249" s="84" t="s">
        <v>77</v>
      </c>
      <c r="E249" s="85">
        <v>5</v>
      </c>
    </row>
    <row r="250" spans="1:8" ht="15.75" customHeight="1" x14ac:dyDescent="0.25">
      <c r="C250" s="84" t="s">
        <v>58</v>
      </c>
      <c r="D250" s="84" t="s">
        <v>59</v>
      </c>
      <c r="E250" s="85">
        <v>5</v>
      </c>
    </row>
    <row r="251" spans="1:8" ht="15.75" customHeight="1" x14ac:dyDescent="0.25">
      <c r="C251" s="84" t="s">
        <v>132</v>
      </c>
      <c r="D251" s="84" t="s">
        <v>133</v>
      </c>
      <c r="E251" s="85">
        <v>2</v>
      </c>
    </row>
    <row r="253" spans="1:8" ht="32.25" customHeight="1" x14ac:dyDescent="0.3">
      <c r="A253" s="111" t="s">
        <v>233</v>
      </c>
      <c r="B253" s="112"/>
      <c r="C253" s="112"/>
      <c r="D253" s="112"/>
      <c r="E253" s="113"/>
      <c r="F253" s="86"/>
      <c r="G253" s="86"/>
      <c r="H253" s="86"/>
    </row>
    <row r="254" spans="1:8" ht="15.75" customHeight="1" x14ac:dyDescent="0.25">
      <c r="A254" s="87" t="s">
        <v>141</v>
      </c>
      <c r="B254" s="88" t="s">
        <v>142</v>
      </c>
      <c r="C254" s="89" t="s">
        <v>184</v>
      </c>
      <c r="D254" s="90"/>
      <c r="E254" s="91"/>
      <c r="F254" s="86"/>
      <c r="G254" s="86"/>
      <c r="H254" s="86"/>
    </row>
    <row r="255" spans="1:8" ht="15.75" customHeight="1" x14ac:dyDescent="0.25">
      <c r="A255" s="87"/>
      <c r="B255" s="92"/>
      <c r="C255" s="93"/>
      <c r="D255" s="86"/>
      <c r="E255" s="91"/>
      <c r="F255" s="86"/>
      <c r="G255" s="86"/>
      <c r="H255" s="86"/>
    </row>
    <row r="256" spans="1:8" ht="15.75" customHeight="1" x14ac:dyDescent="0.25">
      <c r="A256" s="87">
        <v>2</v>
      </c>
      <c r="B256" s="92">
        <v>20.91</v>
      </c>
      <c r="C256" s="93">
        <v>37840</v>
      </c>
      <c r="D256" s="86"/>
      <c r="E256" s="91"/>
      <c r="F256" s="86"/>
      <c r="G256" s="86"/>
      <c r="H256" s="86"/>
    </row>
    <row r="257" spans="1:8" ht="15.75" customHeight="1" x14ac:dyDescent="0.25">
      <c r="A257" s="87">
        <v>3</v>
      </c>
      <c r="B257" s="92">
        <v>23.7</v>
      </c>
      <c r="C257" s="93">
        <v>42900</v>
      </c>
      <c r="D257" s="86"/>
      <c r="E257" s="91"/>
      <c r="F257" s="86"/>
      <c r="G257" s="86"/>
      <c r="H257" s="86"/>
    </row>
    <row r="258" spans="1:8" ht="15.75" customHeight="1" x14ac:dyDescent="0.25">
      <c r="A258" s="87">
        <v>4</v>
      </c>
      <c r="B258" s="92">
        <v>26.27</v>
      </c>
      <c r="C258" s="93">
        <v>47548</v>
      </c>
      <c r="D258" s="86"/>
      <c r="E258" s="91"/>
      <c r="F258" s="86"/>
      <c r="G258" s="86"/>
      <c r="H258" s="86"/>
    </row>
    <row r="259" spans="1:8" ht="15.75" customHeight="1" x14ac:dyDescent="0.25">
      <c r="A259" s="87">
        <v>5</v>
      </c>
      <c r="B259" s="92">
        <v>29.04</v>
      </c>
      <c r="C259" s="93">
        <v>52564</v>
      </c>
      <c r="D259" s="86"/>
      <c r="E259" s="91"/>
      <c r="F259" s="86"/>
      <c r="G259" s="86"/>
      <c r="H259" s="86"/>
    </row>
    <row r="260" spans="1:8" ht="15.75" customHeight="1" x14ac:dyDescent="0.25">
      <c r="A260" s="87">
        <v>6</v>
      </c>
      <c r="B260" s="94">
        <v>31.67</v>
      </c>
      <c r="C260" s="93">
        <v>57330</v>
      </c>
      <c r="D260" s="86"/>
      <c r="E260" s="91"/>
      <c r="F260" s="86"/>
      <c r="G260" s="86"/>
      <c r="H260" s="86"/>
    </row>
    <row r="261" spans="1:8" ht="15.75" customHeight="1" x14ac:dyDescent="0.25">
      <c r="A261" s="95">
        <v>7</v>
      </c>
      <c r="B261" s="96">
        <v>34.43</v>
      </c>
      <c r="C261" s="97">
        <v>62325</v>
      </c>
      <c r="D261" s="98"/>
      <c r="E261" s="99"/>
      <c r="F261" s="86"/>
      <c r="G261" s="86"/>
      <c r="H261" s="86"/>
    </row>
    <row r="262" spans="1:8" ht="15.75" customHeight="1" x14ac:dyDescent="0.25">
      <c r="A262" s="88"/>
      <c r="B262" s="92"/>
      <c r="C262" s="93"/>
      <c r="D262" s="86"/>
      <c r="E262" s="86"/>
      <c r="F262" s="86"/>
      <c r="G262" s="86"/>
      <c r="H262" s="86"/>
    </row>
    <row r="263" spans="1:8" ht="15.75" customHeight="1" x14ac:dyDescent="0.25">
      <c r="A263" s="88"/>
      <c r="B263" s="92"/>
      <c r="C263" s="93"/>
      <c r="D263" s="86"/>
      <c r="E263" s="86"/>
      <c r="F263" s="86"/>
      <c r="G263" s="86"/>
      <c r="H263" s="86"/>
    </row>
    <row r="265" spans="1:8" ht="33.75" customHeight="1" x14ac:dyDescent="0.3">
      <c r="A265" s="111" t="s">
        <v>234</v>
      </c>
      <c r="B265" s="112"/>
      <c r="C265" s="112"/>
      <c r="D265" s="112"/>
      <c r="E265" s="113"/>
      <c r="F265" s="86"/>
      <c r="G265" s="86"/>
      <c r="H265" s="86"/>
    </row>
    <row r="266" spans="1:8" ht="15.75" customHeight="1" x14ac:dyDescent="0.35">
      <c r="A266" s="100"/>
      <c r="B266" s="101" t="s">
        <v>226</v>
      </c>
      <c r="C266" s="102" t="s">
        <v>184</v>
      </c>
      <c r="D266" s="86"/>
      <c r="E266" s="91"/>
      <c r="F266" s="86"/>
      <c r="G266" s="86"/>
    </row>
    <row r="267" spans="1:8" ht="15.75" customHeight="1" x14ac:dyDescent="0.35">
      <c r="A267" s="100">
        <v>2</v>
      </c>
      <c r="B267" s="101" t="s">
        <v>227</v>
      </c>
      <c r="C267" s="103">
        <v>36560</v>
      </c>
      <c r="D267" s="86"/>
      <c r="E267" s="91"/>
      <c r="F267" s="86"/>
      <c r="G267" s="86"/>
    </row>
    <row r="268" spans="1:8" ht="15.75" customHeight="1" x14ac:dyDescent="0.35">
      <c r="A268" s="100">
        <v>3</v>
      </c>
      <c r="B268" s="101" t="s">
        <v>228</v>
      </c>
      <c r="C268" s="103">
        <v>41449</v>
      </c>
      <c r="D268" s="86"/>
      <c r="E268" s="91"/>
      <c r="F268" s="86"/>
      <c r="G268" s="86"/>
    </row>
    <row r="269" spans="1:8" ht="15.75" customHeight="1" x14ac:dyDescent="0.35">
      <c r="A269" s="100">
        <v>4</v>
      </c>
      <c r="B269" s="101" t="s">
        <v>229</v>
      </c>
      <c r="C269" s="103">
        <v>45940</v>
      </c>
      <c r="D269" s="86"/>
      <c r="E269" s="91"/>
      <c r="F269" s="86"/>
      <c r="G269" s="86"/>
    </row>
    <row r="270" spans="1:8" ht="15.75" customHeight="1" x14ac:dyDescent="0.35">
      <c r="A270" s="100">
        <v>5</v>
      </c>
      <c r="B270" s="101" t="s">
        <v>230</v>
      </c>
      <c r="C270" s="103">
        <v>50786</v>
      </c>
      <c r="D270" s="86"/>
      <c r="E270" s="91"/>
      <c r="F270" s="86"/>
      <c r="G270" s="86"/>
    </row>
    <row r="271" spans="1:8" ht="15.75" customHeight="1" x14ac:dyDescent="0.35">
      <c r="A271" s="100">
        <v>6</v>
      </c>
      <c r="B271" s="101" t="s">
        <v>231</v>
      </c>
      <c r="C271" s="103">
        <v>55391</v>
      </c>
      <c r="D271" s="86"/>
      <c r="E271" s="91"/>
      <c r="F271" s="86"/>
      <c r="G271" s="86"/>
    </row>
    <row r="272" spans="1:8" ht="15.75" customHeight="1" x14ac:dyDescent="0.35">
      <c r="A272" s="104">
        <v>7</v>
      </c>
      <c r="B272" s="105" t="s">
        <v>232</v>
      </c>
      <c r="C272" s="106">
        <v>60217</v>
      </c>
      <c r="D272" s="98"/>
      <c r="E272" s="99"/>
      <c r="F272" s="86"/>
      <c r="G272" s="86"/>
    </row>
    <row r="273" spans="1:1" ht="15.75" customHeight="1" x14ac:dyDescent="0.35">
      <c r="A273" s="107"/>
    </row>
  </sheetData>
  <sheetProtection password="CA31" sheet="1" objects="1" scenarios="1" selectLockedCells="1"/>
  <autoFilter ref="C177:E251"/>
  <mergeCells count="70">
    <mergeCell ref="A1:F1"/>
    <mergeCell ref="C31:D31"/>
    <mergeCell ref="C23:E23"/>
    <mergeCell ref="C24:E24"/>
    <mergeCell ref="C28:E28"/>
    <mergeCell ref="C27:E27"/>
    <mergeCell ref="C6:F6"/>
    <mergeCell ref="A6:B6"/>
    <mergeCell ref="C21:E21"/>
    <mergeCell ref="C15:E15"/>
    <mergeCell ref="C25:E25"/>
    <mergeCell ref="C26:E26"/>
    <mergeCell ref="C134:D134"/>
    <mergeCell ref="B96:F96"/>
    <mergeCell ref="B104:F104"/>
    <mergeCell ref="B105:F105"/>
    <mergeCell ref="B113:D113"/>
    <mergeCell ref="B61:F61"/>
    <mergeCell ref="B76:F76"/>
    <mergeCell ref="B49:F49"/>
    <mergeCell ref="B50:F50"/>
    <mergeCell ref="B133:F133"/>
    <mergeCell ref="B60:F60"/>
    <mergeCell ref="B114:D114"/>
    <mergeCell ref="D120:E120"/>
    <mergeCell ref="D121:E121"/>
    <mergeCell ref="B77:F77"/>
    <mergeCell ref="B86:F86"/>
    <mergeCell ref="B87:F87"/>
    <mergeCell ref="B118:F118"/>
    <mergeCell ref="B95:F95"/>
    <mergeCell ref="B39:F39"/>
    <mergeCell ref="A2:B2"/>
    <mergeCell ref="A3:B3"/>
    <mergeCell ref="C3:F3"/>
    <mergeCell ref="C2:F2"/>
    <mergeCell ref="A7:F7"/>
    <mergeCell ref="B38:F38"/>
    <mergeCell ref="C16:E16"/>
    <mergeCell ref="B13:F13"/>
    <mergeCell ref="C14:E14"/>
    <mergeCell ref="A4:B4"/>
    <mergeCell ref="A5:B5"/>
    <mergeCell ref="C5:F5"/>
    <mergeCell ref="C4:F4"/>
    <mergeCell ref="C30:D30"/>
    <mergeCell ref="C17:E17"/>
    <mergeCell ref="A265:E265"/>
    <mergeCell ref="C18:E18"/>
    <mergeCell ref="C19:E19"/>
    <mergeCell ref="C22:E22"/>
    <mergeCell ref="C20:E20"/>
    <mergeCell ref="C157:F157"/>
    <mergeCell ref="C128:E128"/>
    <mergeCell ref="B127:F127"/>
    <mergeCell ref="C129:E129"/>
    <mergeCell ref="C135:D135"/>
    <mergeCell ref="C137:D137"/>
    <mergeCell ref="C136:D136"/>
    <mergeCell ref="C144:D144"/>
    <mergeCell ref="C32:D32"/>
    <mergeCell ref="C33:D33"/>
    <mergeCell ref="C139:D139"/>
    <mergeCell ref="A149:E149"/>
    <mergeCell ref="C138:D138"/>
    <mergeCell ref="C142:D142"/>
    <mergeCell ref="C143:D143"/>
    <mergeCell ref="A253:E253"/>
    <mergeCell ref="C140:D140"/>
    <mergeCell ref="C141:D141"/>
  </mergeCells>
  <phoneticPr fontId="4" type="noConversion"/>
  <dataValidations count="1">
    <dataValidation type="list" allowBlank="1" showInputMessage="1" showErrorMessage="1" sqref="C6">
      <formula1>$D$178:$D$251</formula1>
    </dataValidation>
  </dataValidations>
  <printOptions horizontalCentered="1"/>
  <pageMargins left="0.21" right="0.17" top="0.37" bottom="0.4" header="0.18" footer="0.17"/>
  <pageSetup orientation="portrait" horizontalDpi="1200" verticalDpi="1200" r:id="rId1"/>
  <headerFooter alignWithMargins="0">
    <oddHeader>&amp;LM004 - Unit Professional Staff Data Form&amp;RFor New Hires, Transfers and Reclassifications Only</oddHeader>
    <oddFooter>&amp;LM-004 Unit Professional Staff Data Form&amp;C&amp;P of &amp;N&amp;REffective July 1, 2013</oddFooter>
  </headerFooter>
  <rowBreaks count="4" manualBreakCount="4">
    <brk id="34" max="5" man="1"/>
    <brk id="72" max="5" man="1"/>
    <brk id="114" max="5" man="1"/>
    <brk id="147"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469900</xdr:colOff>
                    <xdr:row>14</xdr:row>
                    <xdr:rowOff>0</xdr:rowOff>
                  </from>
                  <to>
                    <xdr:col>3</xdr:col>
                    <xdr:colOff>419100</xdr:colOff>
                    <xdr:row>15</xdr:row>
                    <xdr:rowOff>12700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xdr:col>
                    <xdr:colOff>469900</xdr:colOff>
                    <xdr:row>15</xdr:row>
                    <xdr:rowOff>0</xdr:rowOff>
                  </from>
                  <to>
                    <xdr:col>3</xdr:col>
                    <xdr:colOff>419100</xdr:colOff>
                    <xdr:row>16</xdr:row>
                    <xdr:rowOff>12700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1</xdr:col>
                    <xdr:colOff>469900</xdr:colOff>
                    <xdr:row>16</xdr:row>
                    <xdr:rowOff>0</xdr:rowOff>
                  </from>
                  <to>
                    <xdr:col>3</xdr:col>
                    <xdr:colOff>419100</xdr:colOff>
                    <xdr:row>17</xdr:row>
                    <xdr:rowOff>12700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1</xdr:col>
                    <xdr:colOff>469900</xdr:colOff>
                    <xdr:row>17</xdr:row>
                    <xdr:rowOff>0</xdr:rowOff>
                  </from>
                  <to>
                    <xdr:col>3</xdr:col>
                    <xdr:colOff>419100</xdr:colOff>
                    <xdr:row>18</xdr:row>
                    <xdr:rowOff>12700</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xdr:col>
                    <xdr:colOff>469900</xdr:colOff>
                    <xdr:row>18</xdr:row>
                    <xdr:rowOff>0</xdr:rowOff>
                  </from>
                  <to>
                    <xdr:col>3</xdr:col>
                    <xdr:colOff>622300</xdr:colOff>
                    <xdr:row>19</xdr:row>
                    <xdr:rowOff>12700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1</xdr:col>
                    <xdr:colOff>469900</xdr:colOff>
                    <xdr:row>21</xdr:row>
                    <xdr:rowOff>0</xdr:rowOff>
                  </from>
                  <to>
                    <xdr:col>4</xdr:col>
                    <xdr:colOff>311150</xdr:colOff>
                    <xdr:row>22</xdr:row>
                    <xdr:rowOff>12700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1</xdr:col>
                    <xdr:colOff>469900</xdr:colOff>
                    <xdr:row>22</xdr:row>
                    <xdr:rowOff>0</xdr:rowOff>
                  </from>
                  <to>
                    <xdr:col>3</xdr:col>
                    <xdr:colOff>419100</xdr:colOff>
                    <xdr:row>23</xdr:row>
                    <xdr:rowOff>12700</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1</xdr:col>
                    <xdr:colOff>469900</xdr:colOff>
                    <xdr:row>23</xdr:row>
                    <xdr:rowOff>0</xdr:rowOff>
                  </from>
                  <to>
                    <xdr:col>3</xdr:col>
                    <xdr:colOff>419100</xdr:colOff>
                    <xdr:row>24</xdr:row>
                    <xdr:rowOff>12700</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1</xdr:col>
                    <xdr:colOff>469900</xdr:colOff>
                    <xdr:row>24</xdr:row>
                    <xdr:rowOff>0</xdr:rowOff>
                  </from>
                  <to>
                    <xdr:col>3</xdr:col>
                    <xdr:colOff>1035050</xdr:colOff>
                    <xdr:row>25</xdr:row>
                    <xdr:rowOff>12700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1</xdr:col>
                    <xdr:colOff>469900</xdr:colOff>
                    <xdr:row>28</xdr:row>
                    <xdr:rowOff>0</xdr:rowOff>
                  </from>
                  <to>
                    <xdr:col>3</xdr:col>
                    <xdr:colOff>1422400</xdr:colOff>
                    <xdr:row>29</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D2" sqref="D2"/>
    </sheetView>
  </sheetViews>
  <sheetFormatPr defaultRowHeight="12.5" x14ac:dyDescent="0.25"/>
  <cols>
    <col min="1" max="1" width="30.26953125" customWidth="1"/>
    <col min="2" max="2" width="27.26953125" customWidth="1"/>
    <col min="3" max="3" width="10.1796875" customWidth="1"/>
    <col min="4" max="4" width="10.54296875" customWidth="1"/>
    <col min="5" max="5" width="28.1796875" customWidth="1"/>
    <col min="6" max="7" width="14.7265625" customWidth="1"/>
  </cols>
  <sheetData>
    <row r="1" spans="1:7" ht="26" x14ac:dyDescent="0.3">
      <c r="A1" s="11" t="s">
        <v>145</v>
      </c>
      <c r="B1" s="11" t="s">
        <v>143</v>
      </c>
      <c r="C1" s="11" t="s">
        <v>193</v>
      </c>
      <c r="D1" s="11" t="s">
        <v>155</v>
      </c>
      <c r="E1" s="11" t="s">
        <v>194</v>
      </c>
      <c r="F1" s="11" t="s">
        <v>191</v>
      </c>
      <c r="G1" s="11" t="s">
        <v>195</v>
      </c>
    </row>
    <row r="2" spans="1:7" x14ac:dyDescent="0.25">
      <c r="A2" t="str">
        <f ca="1">CELL("contents",'M004'!C4:F4)</f>
        <v>Bristol Community College</v>
      </c>
      <c r="B2">
        <f ca="1">CELL("contents",'M004'!C2:F2)</f>
        <v>0</v>
      </c>
      <c r="C2" s="1">
        <f ca="1">CELL("contents",'M004'!C3:F3)</f>
        <v>0</v>
      </c>
      <c r="D2" s="1">
        <f ca="1">CELL("contents",'M004'!F149)</f>
        <v>0</v>
      </c>
      <c r="E2" s="1" t="str">
        <f>IF('M004'!B15&lt;=3,"Cert., AA/AS, BA/BS",IF('M004'!B15=4,"Master's Degree",IF('M004'!B15=5,"Double Master's",IF('M004'!B15=6,"Master's+30 / MFA / MSW",IF('M004'!B15=7,"Master's +45",IF('M004'!B15=8,"Doctorate",IF('M004'!B15=9,"Professional Cert for Lic",IF('M004'!B15=10,"C.A.G.S.","  "))))))))</f>
        <v>Professional Cert for Lic</v>
      </c>
      <c r="F2" s="2" t="e">
        <f ca="1">CELL("contents",'M004'!C164)</f>
        <v>#N/A</v>
      </c>
      <c r="G2" s="9">
        <f ca="1">CELL("contents",'M004'!C166)</f>
        <v>0</v>
      </c>
    </row>
  </sheetData>
  <sheetProtection password="CC95" sheet="1" objects="1" scenarios="1" selectLockedCells="1"/>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M004</vt:lpstr>
      <vt:lpstr>Data</vt:lpstr>
      <vt:lpstr>'M004'!Print_Area</vt:lpstr>
      <vt:lpstr>'M004'!Print_Titles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Cheng</dc:creator>
  <cp:lastModifiedBy>Windows User</cp:lastModifiedBy>
  <cp:lastPrinted>2013-09-04T21:08:51Z</cp:lastPrinted>
  <dcterms:created xsi:type="dcterms:W3CDTF">2004-05-14T14:23:59Z</dcterms:created>
  <dcterms:modified xsi:type="dcterms:W3CDTF">2013-09-10T19:27:35Z</dcterms:modified>
</cp:coreProperties>
</file>